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BND XÃ TRÀ GIÁP (MỚI)\Báo cáo CV 641\BAO CAO CV 641 PKT\"/>
    </mc:Choice>
  </mc:AlternateContent>
  <bookViews>
    <workbookView xWindow="240" yWindow="75" windowWidth="16440" windowHeight="7935" activeTab="2"/>
  </bookViews>
  <sheets>
    <sheet name="Quyet toan 2023" sheetId="1" r:id="rId1"/>
    <sheet name="Thuc hien 2024" sheetId="2" r:id="rId2"/>
    <sheet name="Du kien 2025" sheetId="3" r:id="rId3"/>
    <sheet name="Nhu cau 2,34" sheetId="4" r:id="rId4"/>
    <sheet name="Tiet kiem chi" sheetId="6" r:id="rId5"/>
  </sheets>
  <definedNames>
    <definedName name="loai_18" localSheetId="0">'Quyet toan 2023'!$A$1</definedName>
    <definedName name="loai_18_name" localSheetId="0">'Quyet toan 2023'!$A$3</definedName>
    <definedName name="loai_19_name" localSheetId="1">'Thuc hien 2024'!$A$3</definedName>
    <definedName name="loai_20" localSheetId="3">'Nhu cau 2,34'!$A$1</definedName>
    <definedName name="loai_20" localSheetId="4">'Tiet kiem chi'!$A$1</definedName>
    <definedName name="loai_20_name" localSheetId="3">'Nhu cau 2,34'!$A$3</definedName>
    <definedName name="loai_20_name" localSheetId="4">'Tiet kiem chi'!$A$3</definedName>
    <definedName name="loai_21" localSheetId="2">'Du kien 2025'!$S$1</definedName>
    <definedName name="loai_21_name" localSheetId="2">'Du kien 2025'!$A$3</definedName>
    <definedName name="_xlnm.Print_Area" localSheetId="2">'Du kien 2025'!$A$1:$T$63</definedName>
    <definedName name="_xlnm.Print_Area" localSheetId="3">'Nhu cau 2,34'!$A$1:$G$48</definedName>
    <definedName name="_xlnm.Print_Area" localSheetId="0">'Quyet toan 2023'!$A$1:$T$50</definedName>
    <definedName name="_xlnm.Print_Area" localSheetId="1">'Thuc hien 2024'!$A$1:$T$51</definedName>
    <definedName name="_xlnm.Print_Area" localSheetId="4">'Tiet kiem chi'!$A$1:$L$23</definedName>
  </definedNames>
  <calcPr calcId="152511"/>
</workbook>
</file>

<file path=xl/calcChain.xml><?xml version="1.0" encoding="utf-8"?>
<calcChain xmlns="http://schemas.openxmlformats.org/spreadsheetml/2006/main">
  <c r="C31" i="3" l="1"/>
  <c r="E45" i="3" l="1"/>
  <c r="E9" i="3"/>
  <c r="E48" i="3"/>
  <c r="E19" i="4"/>
  <c r="E20" i="4"/>
  <c r="D7" i="4"/>
  <c r="C7" i="4"/>
  <c r="D9" i="3"/>
  <c r="F9" i="3"/>
  <c r="G9" i="3"/>
  <c r="H9" i="3"/>
  <c r="I9" i="3"/>
  <c r="J9" i="3"/>
  <c r="K9" i="3"/>
  <c r="L9" i="3"/>
  <c r="M9" i="3"/>
  <c r="N9" i="3"/>
  <c r="O9" i="3"/>
  <c r="P9" i="3"/>
  <c r="Q9" i="3"/>
  <c r="R9" i="3"/>
  <c r="S9" i="3"/>
  <c r="T9" i="3"/>
  <c r="C9" i="3"/>
  <c r="D10" i="3"/>
  <c r="E10" i="3"/>
  <c r="F10" i="3"/>
  <c r="G10" i="3"/>
  <c r="H10" i="3"/>
  <c r="I10" i="3"/>
  <c r="J10" i="3"/>
  <c r="K10" i="3"/>
  <c r="L10" i="3"/>
  <c r="M10" i="3"/>
  <c r="N10" i="3"/>
  <c r="O10" i="3"/>
  <c r="P10" i="3"/>
  <c r="Q10" i="3"/>
  <c r="R10" i="3"/>
  <c r="S10" i="3"/>
  <c r="T10" i="3"/>
  <c r="C10" i="3"/>
  <c r="E53" i="3"/>
  <c r="F53" i="3"/>
  <c r="G53" i="3"/>
  <c r="H53" i="3"/>
  <c r="I53" i="3"/>
  <c r="J53" i="3"/>
  <c r="K53" i="3"/>
  <c r="L53" i="3"/>
  <c r="M53" i="3"/>
  <c r="N53" i="3"/>
  <c r="O53" i="3"/>
  <c r="P53" i="3"/>
  <c r="Q53" i="3"/>
  <c r="R53" i="3"/>
  <c r="D53" i="3"/>
  <c r="R56" i="3"/>
  <c r="G56" i="3"/>
  <c r="E56" i="3"/>
  <c r="G54" i="3"/>
  <c r="E54" i="3"/>
  <c r="R54" i="3"/>
  <c r="D21" i="4" l="1"/>
  <c r="E21" i="4"/>
  <c r="F21" i="4"/>
  <c r="C21" i="4"/>
  <c r="D8" i="4"/>
  <c r="E8" i="4"/>
  <c r="E7" i="4" s="1"/>
  <c r="C8" i="4"/>
  <c r="D31" i="3"/>
  <c r="D12" i="3"/>
  <c r="E12" i="3"/>
  <c r="F12" i="3"/>
  <c r="G12" i="3"/>
  <c r="H12" i="3"/>
  <c r="I12" i="3"/>
  <c r="J12" i="3"/>
  <c r="K12" i="3"/>
  <c r="L12" i="3"/>
  <c r="M12" i="3"/>
  <c r="N12" i="3"/>
  <c r="O12" i="3"/>
  <c r="P12" i="3"/>
  <c r="Q12" i="3"/>
  <c r="R12" i="3"/>
  <c r="S12" i="3"/>
  <c r="T12" i="3"/>
  <c r="C12" i="3"/>
  <c r="F33" i="4"/>
  <c r="D33" i="4"/>
  <c r="F20" i="4"/>
  <c r="D20" i="4"/>
  <c r="C19" i="4"/>
  <c r="C33" i="4"/>
  <c r="C20" i="4"/>
  <c r="F32" i="4"/>
  <c r="D32" i="4"/>
  <c r="C32" i="4"/>
  <c r="F19" i="4"/>
  <c r="D19" i="4"/>
  <c r="R18" i="2"/>
  <c r="Q18" i="2"/>
  <c r="P18" i="2"/>
  <c r="M18" i="2"/>
  <c r="L18" i="2"/>
  <c r="K18" i="2"/>
  <c r="I18" i="2"/>
  <c r="G18" i="2" s="1"/>
  <c r="H18" i="2"/>
  <c r="F18" i="2"/>
  <c r="S18" i="2" s="1"/>
  <c r="Q18" i="1"/>
  <c r="P18" i="1"/>
  <c r="M18" i="1"/>
  <c r="L18" i="1"/>
  <c r="K18" i="1"/>
  <c r="G18" i="1" s="1"/>
  <c r="T18" i="1" s="1"/>
  <c r="I18" i="1"/>
  <c r="H18" i="1"/>
  <c r="F18" i="1"/>
  <c r="F8" i="4" l="1"/>
  <c r="F7" i="4" s="1"/>
  <c r="T18" i="2"/>
  <c r="E18" i="2"/>
  <c r="R18" i="1"/>
  <c r="E18" i="1" s="1"/>
  <c r="S18" i="1"/>
  <c r="S17" i="2" l="1"/>
  <c r="G17" i="2"/>
  <c r="T17" i="2" s="1"/>
  <c r="E17" i="2"/>
  <c r="S17" i="1"/>
  <c r="G17" i="1"/>
  <c r="T17" i="1" s="1"/>
  <c r="E17" i="1"/>
  <c r="F18" i="4" l="1"/>
  <c r="F31" i="4"/>
  <c r="E28" i="4" l="1"/>
  <c r="F28" i="4" s="1"/>
  <c r="D28" i="4"/>
  <c r="D27" i="4"/>
  <c r="E27" i="4" s="1"/>
  <c r="F27" i="4" s="1"/>
  <c r="D14" i="4"/>
  <c r="E14" i="4" s="1"/>
  <c r="F14" i="4" s="1"/>
  <c r="D12" i="4"/>
  <c r="E12" i="4" s="1"/>
  <c r="F12" i="4" s="1"/>
  <c r="D25" i="4"/>
  <c r="E25" i="4" s="1"/>
  <c r="F25" i="4" s="1"/>
  <c r="D24" i="4"/>
  <c r="E24" i="4" s="1"/>
  <c r="F24" i="4" s="1"/>
  <c r="D11" i="4"/>
  <c r="E11" i="4" s="1"/>
  <c r="F11" i="4" s="1"/>
  <c r="D23" i="4"/>
  <c r="E23" i="4" s="1"/>
  <c r="F23" i="4" s="1"/>
  <c r="D22" i="4"/>
  <c r="E22" i="4" s="1"/>
  <c r="F22" i="4" s="1"/>
  <c r="D9" i="4"/>
  <c r="E9" i="4" s="1"/>
  <c r="F9" i="4" s="1"/>
  <c r="D10" i="4"/>
  <c r="E10" i="4" s="1"/>
  <c r="F10" i="4" s="1"/>
  <c r="F29" i="4" l="1"/>
  <c r="F16" i="4"/>
  <c r="C30" i="4"/>
  <c r="D30" i="4" s="1"/>
  <c r="E30" i="4" s="1"/>
  <c r="F30" i="4" s="1"/>
  <c r="C17" i="4"/>
  <c r="D17" i="4" s="1"/>
  <c r="E17" i="4" s="1"/>
  <c r="F17" i="4" s="1"/>
  <c r="E49" i="3" l="1"/>
  <c r="F49" i="3"/>
  <c r="G49" i="3"/>
  <c r="H49" i="3"/>
  <c r="I49" i="3"/>
  <c r="J49" i="3"/>
  <c r="K49" i="3"/>
  <c r="L49" i="3"/>
  <c r="M49" i="3"/>
  <c r="N49" i="3"/>
  <c r="O49" i="3"/>
  <c r="P49" i="3"/>
  <c r="Q49" i="3"/>
  <c r="D49" i="3"/>
  <c r="E39" i="3"/>
  <c r="F39" i="3"/>
  <c r="G39" i="3"/>
  <c r="H39" i="3"/>
  <c r="I39" i="3"/>
  <c r="J39" i="3"/>
  <c r="K39" i="3"/>
  <c r="L39" i="3"/>
  <c r="M39" i="3"/>
  <c r="N39" i="3"/>
  <c r="O39" i="3"/>
  <c r="P39" i="3"/>
  <c r="Q39" i="3"/>
  <c r="R39" i="3"/>
  <c r="S39" i="3"/>
  <c r="T39" i="3"/>
  <c r="D39" i="3"/>
  <c r="E31" i="3"/>
  <c r="F31" i="3"/>
  <c r="G31" i="3"/>
  <c r="H31" i="3"/>
  <c r="I31" i="3"/>
  <c r="J31" i="3"/>
  <c r="K31" i="3"/>
  <c r="L31" i="3"/>
  <c r="M31" i="3"/>
  <c r="N31" i="3"/>
  <c r="O31" i="3"/>
  <c r="P31" i="3"/>
  <c r="Q31" i="3"/>
  <c r="R31" i="3"/>
  <c r="S31" i="3"/>
  <c r="T31" i="3"/>
  <c r="T40" i="3"/>
  <c r="S40" i="3"/>
  <c r="G41" i="3"/>
  <c r="E41" i="3" s="1"/>
  <c r="T38" i="3" l="1"/>
  <c r="S38" i="3"/>
  <c r="S14" i="3" l="1"/>
  <c r="G14" i="3"/>
  <c r="T14" i="3" s="1"/>
  <c r="E14" i="3"/>
  <c r="S14" i="2"/>
  <c r="G14" i="2"/>
  <c r="T14" i="2" s="1"/>
  <c r="E14" i="2"/>
  <c r="S14" i="1"/>
  <c r="G14" i="1"/>
  <c r="T14" i="1" s="1"/>
  <c r="E14" i="1"/>
  <c r="T37" i="3" l="1"/>
  <c r="S37" i="3"/>
  <c r="T36" i="3"/>
  <c r="S36" i="3"/>
  <c r="T35" i="3"/>
  <c r="S35" i="3"/>
  <c r="T34" i="3"/>
  <c r="S34" i="3"/>
  <c r="T33" i="3"/>
  <c r="S33" i="3"/>
  <c r="D26" i="4" l="1"/>
  <c r="E26" i="4" s="1"/>
  <c r="F26" i="4" s="1"/>
  <c r="D13" i="4"/>
  <c r="E13" i="4" s="1"/>
  <c r="F13" i="4" s="1"/>
  <c r="G13" i="4" l="1"/>
  <c r="B7" i="6" l="1"/>
  <c r="C7" i="6" s="1"/>
  <c r="D7" i="6" s="1"/>
  <c r="G7" i="6" s="1"/>
  <c r="H7" i="6" s="1"/>
  <c r="K7" i="6" s="1"/>
  <c r="L7" i="6" s="1"/>
  <c r="I8" i="1"/>
  <c r="J8" i="1" s="1"/>
  <c r="K8" i="1" s="1"/>
  <c r="L8" i="1" s="1"/>
  <c r="M8" i="1" s="1"/>
  <c r="N8" i="1" s="1"/>
  <c r="O8" i="1" s="1"/>
  <c r="P8" i="1" s="1"/>
  <c r="Q8" i="1" s="1"/>
  <c r="R8" i="1" s="1"/>
  <c r="D8" i="1"/>
  <c r="I8" i="2"/>
  <c r="J8" i="2" s="1"/>
  <c r="K8" i="2" s="1"/>
  <c r="L8" i="2" s="1"/>
  <c r="M8" i="2" s="1"/>
  <c r="N8" i="2" s="1"/>
  <c r="O8" i="2" s="1"/>
  <c r="P8" i="2" s="1"/>
  <c r="Q8" i="2" s="1"/>
  <c r="R8" i="2" s="1"/>
  <c r="D8" i="2"/>
  <c r="I8" i="3"/>
  <c r="J8" i="3" s="1"/>
  <c r="K8" i="3" s="1"/>
  <c r="L8" i="3" s="1"/>
  <c r="M8" i="3" s="1"/>
  <c r="N8" i="3" s="1"/>
  <c r="O8" i="3" s="1"/>
  <c r="P8" i="3" s="1"/>
  <c r="Q8" i="3" s="1"/>
  <c r="R8" i="3" s="1"/>
  <c r="D8" i="3"/>
</calcChain>
</file>

<file path=xl/sharedStrings.xml><?xml version="1.0" encoding="utf-8"?>
<sst xmlns="http://schemas.openxmlformats.org/spreadsheetml/2006/main" count="337" uniqueCount="154">
  <si>
    <t>Đơn vị: Triệu đồng</t>
  </si>
  <si>
    <t>STT</t>
  </si>
  <si>
    <t>NỘI DUNG</t>
  </si>
  <si>
    <t>TỔNG CỘNG</t>
  </si>
  <si>
    <t>MỨC LƯƠNG THEO NGẠCH, BẬC, CHỨC VỤ</t>
  </si>
  <si>
    <t>Trong đó</t>
  </si>
  <si>
    <t>PHỤ CẤP KHU VỰC</t>
  </si>
  <si>
    <t>PHỤ CẤP CHỨC VỤ</t>
  </si>
  <si>
    <t>PHỤ CẤP TN VƯỢT KHUNG</t>
  </si>
  <si>
    <t>PHỤ CẤP ƯU ĐÃI NGÀNH</t>
  </si>
  <si>
    <t>PHỤ CẤP THU HÚT</t>
  </si>
  <si>
    <t>PHỤ CẤP CÔNG VỤ</t>
  </si>
  <si>
    <t>PHỤ CẤP THÂM NIÊN NGHỀ</t>
  </si>
  <si>
    <t>I</t>
  </si>
  <si>
    <t>KHU VỰC HCSN, ĐẢNG, ĐOÀN THỂ</t>
  </si>
  <si>
    <t>Quản lý nhà nước, đảng, đoàn thể</t>
  </si>
  <si>
    <t>- Quản lý NN</t>
  </si>
  <si>
    <t>- Đảng, đoàn thể</t>
  </si>
  <si>
    <t>II</t>
  </si>
  <si>
    <t>CÁN BỘ CHUYÊN TRÁCH, CÔNG CHỨC XÃ</t>
  </si>
  <si>
    <t>III</t>
  </si>
  <si>
    <t>CÁN BỘ KHÔNG CHUYÊN TRÁCH CẤP XÃ, THÔN</t>
  </si>
  <si>
    <t>IV</t>
  </si>
  <si>
    <t>V</t>
  </si>
  <si>
    <t>HOẠT ĐỘNG PHÍ ĐẠI BIỂU HĐND CÁC CẤP</t>
  </si>
  <si>
    <t>+ Cấp tỉnh</t>
  </si>
  <si>
    <t>+ Cấp xã</t>
  </si>
  <si>
    <t>PHỤ CẤP TRÁCH NHIỆM CẤP ỦY</t>
  </si>
  <si>
    <t>CHỦ TỊCH</t>
  </si>
  <si>
    <t>(Ký tên, đóng dấu)</t>
  </si>
  <si>
    <t>Đơn vị: triệu đồng</t>
  </si>
  <si>
    <t>TỔNG NHU CẦU KINH PHÍ TĂNG THÊM ĐỂ THỰC HIỆN CCTL</t>
  </si>
  <si>
    <t>Các loại phụ cấp, trợ cấp khác (chi Tiết)*:</t>
  </si>
  <si>
    <t>PHỤ CẤP THÂM NIÊN VƯỢT KHUNG</t>
  </si>
  <si>
    <t>Trong đó:</t>
  </si>
  <si>
    <t xml:space="preserve">Sự nghiệp giáo dục - đào tạo </t>
  </si>
  <si>
    <t xml:space="preserve">- Giáo dục: </t>
  </si>
  <si>
    <t>- Đào tạo</t>
  </si>
  <si>
    <t>Sự nghiệp y tế</t>
  </si>
  <si>
    <t>Sự nghiệp khoa học-công nghệ</t>
  </si>
  <si>
    <t>Sự nghiệp văn hoá thông tin</t>
  </si>
  <si>
    <t>Sự nghiệp phát thanh truyền hình</t>
  </si>
  <si>
    <t>Sự nghiệp thể dục - thể thao</t>
  </si>
  <si>
    <t>Sự nghiệp đảm bảo xã hội</t>
  </si>
  <si>
    <t>Hoạt động kinh tế</t>
  </si>
  <si>
    <t>Sự nghiệp môi trường</t>
  </si>
  <si>
    <t>+Cấp huyện</t>
  </si>
  <si>
    <t>+ Uỷ viên cấp tỉnh</t>
  </si>
  <si>
    <t>+ Uỷ viên cấp huyện</t>
  </si>
  <si>
    <t>+ Uỷ viên cấp xã</t>
  </si>
  <si>
    <t>PHỤ CẤP CÔNG TÁC ĐẢNG</t>
  </si>
  <si>
    <t>PHỤ CẤP CÔNG TÁC LÂU NĂM</t>
  </si>
  <si>
    <t>PHỤ CẤP KHÁC</t>
  </si>
  <si>
    <t>2</t>
  </si>
  <si>
    <t>7= 8 +...+17</t>
  </si>
  <si>
    <t>5=6+7+18</t>
  </si>
  <si>
    <t>TỔNG CÁC KHOẢN PHỤ CẤP, TRỢ CẤP (1)</t>
  </si>
  <si>
    <t>(2) Mức đóng BHXH là 17,5%, BHYT là 3%, BHTN là 1%, KPCĐ là 2%.</t>
  </si>
  <si>
    <t>(Ký tên, đóng dấu)</t>
  </si>
  <si>
    <r>
      <t>Ghi chú:</t>
    </r>
    <r>
      <rPr>
        <i/>
        <sz val="12"/>
        <rFont val="Times New Roman"/>
        <family val="1"/>
        <charset val="163"/>
      </rPr>
      <t xml:space="preserve"> 
</t>
    </r>
  </si>
  <si>
    <t>(1) Chỉ tính các khoản phụ cấp do Trung ương quy định, không kể tiền lương làm việc vào ban đêm, làm thêm giờ, phụ cấp theo mức tuyệt đối</t>
  </si>
  <si>
    <t>* Ghi chú: Địa phương kê khai chi Tiết từng loại phụ cấp, trợ cấp khác và nhu cầu tương ứng</t>
  </si>
  <si>
    <t>CÁC KHOẢN ĐÓNG GÓP, BHXH, BHYT, KPCĐ, BHTN (2)</t>
  </si>
  <si>
    <t>Nhu cầu thực hiện một số loại phụ cấp, trợ cấp theo quy định</t>
  </si>
  <si>
    <t>CÁN BỘ XÃ NGHỈ VIỆC</t>
  </si>
  <si>
    <t>+ Bí thư, chủ tịch.</t>
  </si>
  <si>
    <t>+ Phó BT, phó CT, TT Đảng ủy, Ủy viên, TK</t>
  </si>
  <si>
    <t>+ Các chức danh còn lại</t>
  </si>
  <si>
    <t>CÁC KHOẢN ĐÓNG GÓP, BHXH, BHYT, KPCĐ,BHTN (2)</t>
  </si>
  <si>
    <t>VI</t>
  </si>
  <si>
    <t>TỔNG CỘNG (I+II+III+IV+V+VI)</t>
  </si>
  <si>
    <t>HỆ SỐ LƯƠNG, PHỤ CẤP BÌNH QUÂN</t>
  </si>
  <si>
    <t xml:space="preserve"> HỆ SỐ LƯƠNG, NGẠCH, BẬC BÌNH QUÂN</t>
  </si>
  <si>
    <t>HỆ SỐ PHỤ CẤP BÌNH QUÂN</t>
  </si>
  <si>
    <t>HỆ SỐ LƯƠNG, NGẠCH, BẬC BÌNH QUÂN</t>
  </si>
  <si>
    <t>Biểu mẫu số 2a</t>
  </si>
  <si>
    <t>Biểu mẫu số 2b</t>
  </si>
  <si>
    <t>Biểu mẫu số 2c</t>
  </si>
  <si>
    <t>Biểu mẫu số 2d</t>
  </si>
  <si>
    <t>CHÊNH LỆCH DT XÁC ĐỊNH LẠI VÀ DT 2025</t>
  </si>
  <si>
    <t>DT NĂM 2025 XÁC ĐỊNH LẠI</t>
  </si>
  <si>
    <t>THỰC HIỆN NĂM 2024</t>
  </si>
  <si>
    <t>ƯỚC THỰC HIỆN NĂM 2025</t>
  </si>
  <si>
    <t>NHU CẦU THỰC HIỆN TIỀN LƯƠNG ĐẾN MỨC LƯƠNG CƠ SỞ 2,34 TRIỆU ĐỒNG NĂM 2024 VÀ DỰ KIẾN NHU CẦU NĂM 2025</t>
  </si>
  <si>
    <t>DỰ TOÁN NĂM 2025</t>
  </si>
  <si>
    <t>TỔNG SỐ ĐỐI TƯỢNG CÓ MẶT ĐẾN 01/7/2023</t>
  </si>
  <si>
    <t>BIÊN CHẾ ĐƯỢC CẤP CÓ THẨM QUYỀN GIAO HOẶC PHÊ DUYỆT NĂM 2023</t>
  </si>
  <si>
    <t>19=6/4/12/((1,49+1,8)/2)</t>
  </si>
  <si>
    <t>20=7/4/12/((1,49+1,8)/2)</t>
  </si>
  <si>
    <t>QUỸ TIỀN LƯƠNG, PHỤ CẤP, TRỢ CẤP NĂM 2023</t>
  </si>
  <si>
    <t>BÁO CÁO QUỸ LƯƠNG, PHỤ CẤP, TRỢ CẤP THEO SỐ LIỆU QUYẾT TOÁN NĂM 2023</t>
  </si>
  <si>
    <t>BIÊN CHẾ ĐƯỢC CẤP CÓ THẨM QUYỀN GIAO HOẶC PHÊ DUYỆT NĂM 2024</t>
  </si>
  <si>
    <t>TỔNG SỐ ĐỐI TƯỢNG CÓ MẶT ĐẾN 01/7/2024</t>
  </si>
  <si>
    <t>QUỸ TIỀN LƯƠNG, PHỤ CẤP, TRỢ CẤP NĂM 2024</t>
  </si>
  <si>
    <t>BÁO CÁO QUỸ LƯƠNG, PHỤ CẤP, TRỢ CẤP THỰC HIỆN NĂM 2024</t>
  </si>
  <si>
    <t>19=6/4/12/(1,8+2,34)/2</t>
  </si>
  <si>
    <t>20=7/4/12/(1,8+2,34)/2</t>
  </si>
  <si>
    <t>TỔNG SỐ ĐỐI TƯỢNG CÓ MẶT ĐẾN 01/7/2025</t>
  </si>
  <si>
    <t>BIÊN CHẾ ĐƯỢC CẤP CÓ THẨM QUYỀN GIAO HOẶC PHÊ DUYỆT NĂM 2025</t>
  </si>
  <si>
    <t>19=6/4/12/2,34</t>
  </si>
  <si>
    <t>20=7/4/12/2,34</t>
  </si>
  <si>
    <t>(3) Không bao gồm các đơn vị tự bảo đảm chi thường xuyên và chi đầu tư, đơn vị tự bảo đảm chi thường xuyên.</t>
  </si>
  <si>
    <t>Nhu cầu kinh phí tăng thêm để thực hiện CCTL đến mức lương cơ sở 2,34 tr đ/tháng</t>
  </si>
  <si>
    <t>Nhu cầu kinh phí tăng thêm để thực hiện NĐ 24/2023/NĐ-CP đã thẩm định</t>
  </si>
  <si>
    <t>Nhu cầu kinh phí tăng thêm để thực hiện NĐ 73/2024/NĐ-CP đã thẩm định</t>
  </si>
  <si>
    <t>……., ngày…… tháng……năm 2025</t>
  </si>
  <si>
    <t>…, ngày……tháng…….năm 2025</t>
  </si>
  <si>
    <t xml:space="preserve">…, ngày……tháng…….năm 2025     </t>
  </si>
  <si>
    <t xml:space="preserve">Kinh phí tăng/giảm do điều chỉnh số lượng cán bộ, công chức cấp xã; mức khoán phụ cấp đối với người hoạt động không chuyên trách ở cấp xã theo Nghị định số 33/2023/NĐ-CP của Chính phủ </t>
  </si>
  <si>
    <t>Nhu cầu kinh phí chi trả chế độ cho các đối tượng nghỉ việc do sắp xếp bộ máy theo Nghị định số 178/2024/NĐ-CP, số 67/2025/NĐ-CP</t>
  </si>
  <si>
    <t>Nhu cầu kinh phí chi trả chế độ cho các đối tượng không tái cử, tái bổ nhiệm và cán bộ thôi việc, nghỉ hưu theo nguyện vọng theoNghị định số 177/2024/NĐ-CP</t>
  </si>
  <si>
    <t>BÁO CÁO QUỸ LƯƠNG, PHỤ CẤP, TRỢ CẤP DỰ KIẾN NĂM 2025</t>
  </si>
  <si>
    <t>QUỸ TIỀN LƯƠNG, PHỤ CẤP, TRỢ CẤP NĂM 2025 THEO TIỀN LƯƠNG 2,34</t>
  </si>
  <si>
    <t>Biểu mẫu số 2e</t>
  </si>
  <si>
    <t>Đối tượng giao năm 2025</t>
  </si>
  <si>
    <t>Cấp tỉnh</t>
  </si>
  <si>
    <t>Cấp huyện</t>
  </si>
  <si>
    <t>Cấp xã</t>
  </si>
  <si>
    <t>Tổng</t>
  </si>
  <si>
    <t>KINH PHÍ TIẾT KIỆM CHI NSNN DO THỰC HIỆN SẮP XẾP, TINH GỌN BỘ MÁY</t>
  </si>
  <si>
    <t>Tiền lương, phụ cấp, các khoản đóng góp, tiền thưởng</t>
  </si>
  <si>
    <t xml:space="preserve">Ghi chú: </t>
  </si>
  <si>
    <t>Nội dung</t>
  </si>
  <si>
    <t>5=6+7+8</t>
  </si>
  <si>
    <t>9=10+11+12</t>
  </si>
  <si>
    <t>Bao gồm</t>
  </si>
  <si>
    <t>Tiết kiệm chi NSNN năm 2025
(*)</t>
  </si>
  <si>
    <t>Tiết kiệm chi NSNN năm 2026
(*)</t>
  </si>
  <si>
    <t>(*) Tiết kiệm chi tính theo thời gian thực tế nghỉ</t>
  </si>
  <si>
    <t>Chi khác (**)</t>
  </si>
  <si>
    <t>(**) Các khoản chi khác như: chi thu nhập tăng thêm, …</t>
  </si>
  <si>
    <t>Đối tượng nghỉ do sắp xếp bộ máy</t>
  </si>
  <si>
    <t xml:space="preserve">Chi hoạt động </t>
  </si>
  <si>
    <t>Chi hoạt động</t>
  </si>
  <si>
    <t>Đảng uỷ</t>
  </si>
  <si>
    <t>Mặt trận</t>
  </si>
  <si>
    <t>Văn phòng HĐND &amp; UBND</t>
  </si>
  <si>
    <t>Trung tâm phục vụ hành chính công</t>
  </si>
  <si>
    <t>Phòng kinh tế</t>
  </si>
  <si>
    <t>Phòng văn hoá xã hội</t>
  </si>
  <si>
    <t>Trung tâm dịch vụ sự nghiệp công</t>
  </si>
  <si>
    <t>Trường Mẫu giáo Măng Non</t>
  </si>
  <si>
    <t xml:space="preserve">Trường MG Sơn Trà </t>
  </si>
  <si>
    <t>Trường PTDTBT TH Trà Giáp</t>
  </si>
  <si>
    <t>Trường PTDTBT Th Trà Giáp</t>
  </si>
  <si>
    <t>Trường PTDTBT THCS Chu Huy Mân</t>
  </si>
  <si>
    <t>Trường PTDTBT TH&amp;THCS Võ Thị Sáu</t>
  </si>
  <si>
    <t>Trường PTDTBT Th&amp;THCS Trà Ka</t>
  </si>
  <si>
    <t>Trường PTDTBT Th&amp;THCS Trà Ka (Võ Thị Sáu)</t>
  </si>
  <si>
    <t xml:space="preserve">TM. ỦY BAN NHÂN DÂN </t>
  </si>
  <si>
    <t>UBND xã Trà Giáp</t>
  </si>
  <si>
    <t>TM. ỦY BAN NHÂN DÂN</t>
  </si>
  <si>
    <t xml:space="preserve">CHỦ TỊCH ỦY BAN NHÂN DÂN </t>
  </si>
  <si>
    <t>CHỦ TỊCH ỦY BAN NHÂN DÂN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</si>
</sst>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_(* #,##0.0_);_(* \(#,##0.0\);_(* &quot;-&quot;??_);_(@_)"/>
    <numFmt numFmtId="166" formatCode="0.0"/>
  </numFmts>
  <fonts count="30">
    <font>
      <sz val="11"/>
      <color theme="1"/>
      <name val="Calibri"/>
      <family val="2"/>
      <charset val="163"/>
      <scheme val="minor"/>
    </font>
    <font>
      <sz val="11"/>
      <color theme="1"/>
      <name val="Times New Roman"/>
      <family val="1"/>
    </font>
    <font>
      <sz val="8"/>
      <color rgb="FF000000"/>
      <name val="Times New Roman"/>
      <family val="1"/>
    </font>
    <font>
      <b/>
      <sz val="8"/>
      <color rgb="FF000000"/>
      <name val="Times New Roman"/>
      <family val="1"/>
    </font>
    <font>
      <sz val="10"/>
      <color rgb="FF000000"/>
      <name val="Times New Roman"/>
      <family val="1"/>
    </font>
    <font>
      <sz val="13"/>
      <name val=".VnTime"/>
      <family val="2"/>
    </font>
    <font>
      <sz val="12"/>
      <name val="Times New Roman"/>
      <family val="1"/>
    </font>
    <font>
      <sz val="12"/>
      <name val=".VnArial Narrow"/>
      <family val="2"/>
    </font>
    <font>
      <b/>
      <sz val="12"/>
      <color rgb="FF000000"/>
      <name val="Times New Roman"/>
      <family val="1"/>
    </font>
    <font>
      <sz val="12"/>
      <color theme="1"/>
      <name val="Times New Roman"/>
      <family val="1"/>
    </font>
    <font>
      <i/>
      <sz val="12"/>
      <color rgb="FF000000"/>
      <name val="Times New Roman"/>
      <family val="1"/>
    </font>
    <font>
      <sz val="12"/>
      <color rgb="FF000000"/>
      <name val="Times New Roman"/>
      <family val="1"/>
    </font>
    <font>
      <sz val="12"/>
      <name val="Times New Roman"/>
      <family val="1"/>
      <charset val="163"/>
    </font>
    <font>
      <b/>
      <sz val="12"/>
      <name val="Times New Roman"/>
      <family val="1"/>
      <charset val="163"/>
    </font>
    <font>
      <i/>
      <sz val="12"/>
      <name val="Times New Roman"/>
      <family val="1"/>
      <charset val="163"/>
    </font>
    <font>
      <sz val="14"/>
      <name val="Times New Roman"/>
      <family val="1"/>
    </font>
    <font>
      <b/>
      <sz val="12"/>
      <color theme="1"/>
      <name val="Times New Roman"/>
      <family val="1"/>
    </font>
    <font>
      <b/>
      <i/>
      <sz val="12"/>
      <color rgb="FF000000"/>
      <name val="Times New Roman"/>
      <family val="1"/>
    </font>
    <font>
      <b/>
      <sz val="11"/>
      <name val="Times New Roman"/>
      <family val="1"/>
    </font>
    <font>
      <b/>
      <sz val="12"/>
      <name val="Times New Roman"/>
      <family val="1"/>
    </font>
    <font>
      <b/>
      <sz val="10"/>
      <name val="Times New Roman"/>
      <family val="1"/>
    </font>
    <font>
      <i/>
      <sz val="12"/>
      <name val="Times New Roman"/>
      <family val="1"/>
    </font>
    <font>
      <sz val="10"/>
      <name val="Times New Roman"/>
      <family val="1"/>
      <charset val="163"/>
    </font>
    <font>
      <b/>
      <i/>
      <sz val="12"/>
      <name val="Times New Roman"/>
      <family val="1"/>
      <charset val="163"/>
    </font>
    <font>
      <i/>
      <sz val="13"/>
      <name val="Times New Roman"/>
      <family val="1"/>
      <charset val="163"/>
    </font>
    <font>
      <sz val="11"/>
      <color theme="1"/>
      <name val="Calibri"/>
      <family val="2"/>
      <charset val="163"/>
      <scheme val="minor"/>
    </font>
    <font>
      <sz val="11"/>
      <name val="Times New Roman"/>
      <family val="1"/>
    </font>
    <font>
      <sz val="10"/>
      <name val="Times New Roman"/>
      <family val="1"/>
    </font>
    <font>
      <sz val="9"/>
      <name val="Times New Roman"/>
      <family val="1"/>
    </font>
    <font>
      <sz val="9"/>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medium">
        <color rgb="FF000000"/>
      </right>
      <top style="thin">
        <color rgb="FF000000"/>
      </top>
      <bottom style="hair">
        <color indexed="64"/>
      </bottom>
      <diagonal/>
    </border>
    <border>
      <left style="thin">
        <color indexed="64"/>
      </left>
      <right style="medium">
        <color rgb="FF000000"/>
      </right>
      <top style="hair">
        <color indexed="64"/>
      </top>
      <bottom style="hair">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hair">
        <color indexed="64"/>
      </bottom>
      <diagonal/>
    </border>
    <border>
      <left style="medium">
        <color rgb="FF000000"/>
      </left>
      <right style="thin">
        <color indexed="64"/>
      </right>
      <top style="hair">
        <color indexed="64"/>
      </top>
      <bottom style="hair">
        <color indexed="64"/>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rgb="FF000000"/>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5" fillId="0" borderId="0"/>
    <xf numFmtId="0" fontId="15" fillId="0" borderId="0"/>
    <xf numFmtId="0" fontId="7" fillId="0" borderId="0"/>
    <xf numFmtId="0" fontId="5" fillId="0" borderId="0"/>
    <xf numFmtId="43" fontId="25" fillId="0" borderId="0" applyFont="0" applyFill="0" applyBorder="0" applyAlignment="0" applyProtection="0"/>
  </cellStyleXfs>
  <cellXfs count="200">
    <xf numFmtId="0" fontId="0" fillId="0" borderId="0" xfId="0"/>
    <xf numFmtId="0" fontId="1" fillId="0" borderId="0" xfId="0" applyFont="1"/>
    <xf numFmtId="0" fontId="4" fillId="0" borderId="0" xfId="0" applyFont="1" applyAlignment="1">
      <alignment horizontal="left" wrapText="1"/>
    </xf>
    <xf numFmtId="0" fontId="4" fillId="2" borderId="0" xfId="0" applyFont="1" applyFill="1" applyAlignment="1">
      <alignment vertical="top"/>
    </xf>
    <xf numFmtId="0" fontId="1" fillId="0" borderId="0" xfId="0" applyFont="1" applyAlignment="1">
      <alignment vertical="center"/>
    </xf>
    <xf numFmtId="0" fontId="8" fillId="0" borderId="0" xfId="0" applyFont="1" applyAlignment="1">
      <alignment horizontal="left"/>
    </xf>
    <xf numFmtId="0" fontId="9" fillId="0" borderId="0" xfId="0" applyFont="1"/>
    <xf numFmtId="0" fontId="10" fillId="0" borderId="0" xfId="0" applyFont="1" applyAlignment="1">
      <alignment horizontal="right" wrapText="1"/>
    </xf>
    <xf numFmtId="0" fontId="10" fillId="0" borderId="0" xfId="0" applyFont="1" applyAlignment="1">
      <alignment horizontal="righ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0" xfId="0" applyFont="1" applyAlignment="1">
      <alignment vertical="center"/>
    </xf>
    <xf numFmtId="0" fontId="11" fillId="2" borderId="0" xfId="0" applyFont="1" applyFill="1" applyBorder="1" applyAlignment="1">
      <alignment horizontal="center" vertical="top" wrapText="1"/>
    </xf>
    <xf numFmtId="0" fontId="11" fillId="2" borderId="0" xfId="0" applyFont="1" applyFill="1" applyBorder="1" applyAlignment="1">
      <alignment vertical="top" wrapText="1"/>
    </xf>
    <xf numFmtId="0" fontId="11" fillId="0" borderId="0" xfId="0" applyFont="1" applyAlignment="1">
      <alignment horizontal="left"/>
    </xf>
    <xf numFmtId="0" fontId="9" fillId="0" borderId="0" xfId="0" applyFont="1" applyAlignment="1"/>
    <xf numFmtId="0" fontId="11" fillId="0" borderId="0" xfId="0" applyFont="1" applyAlignment="1">
      <alignment horizontal="left" wrapText="1"/>
    </xf>
    <xf numFmtId="0" fontId="10" fillId="2" borderId="0" xfId="0" applyFont="1" applyFill="1" applyAlignment="1">
      <alignment horizontal="center" vertical="top"/>
    </xf>
    <xf numFmtId="0" fontId="8" fillId="2" borderId="0" xfId="0" applyFont="1" applyFill="1" applyAlignment="1">
      <alignment horizontal="center" vertical="top"/>
    </xf>
    <xf numFmtId="0" fontId="3" fillId="2" borderId="12" xfId="0" applyFont="1" applyFill="1" applyBorder="1" applyAlignment="1">
      <alignment vertical="top" wrapText="1"/>
    </xf>
    <xf numFmtId="0" fontId="3" fillId="2" borderId="12" xfId="0" applyFont="1" applyFill="1" applyBorder="1" applyAlignment="1">
      <alignment horizontal="center" vertical="top" wrapText="1"/>
    </xf>
    <xf numFmtId="0" fontId="16" fillId="0" borderId="0" xfId="0" applyFont="1" applyAlignment="1">
      <alignment vertical="center"/>
    </xf>
    <xf numFmtId="49" fontId="18" fillId="0" borderId="13" xfId="0" applyNumberFormat="1" applyFont="1" applyBorder="1" applyAlignment="1">
      <alignment horizontal="center" vertical="center"/>
    </xf>
    <xf numFmtId="0" fontId="2" fillId="2" borderId="13" xfId="0" applyFont="1" applyFill="1" applyBorder="1" applyAlignment="1">
      <alignment horizontal="center" vertical="top" wrapText="1"/>
    </xf>
    <xf numFmtId="0" fontId="2" fillId="2" borderId="14" xfId="0" applyFont="1" applyFill="1" applyBorder="1" applyAlignment="1">
      <alignment horizontal="center" vertical="top" wrapText="1"/>
    </xf>
    <xf numFmtId="49" fontId="20" fillId="0" borderId="12" xfId="0" applyNumberFormat="1" applyFont="1" applyBorder="1" applyAlignment="1">
      <alignment horizontal="left" vertical="center"/>
    </xf>
    <xf numFmtId="0" fontId="2" fillId="2" borderId="12" xfId="0" applyFont="1" applyFill="1" applyBorder="1" applyAlignment="1">
      <alignment horizontal="center" vertical="top" wrapText="1"/>
    </xf>
    <xf numFmtId="0" fontId="2" fillId="2" borderId="15" xfId="0" applyFont="1" applyFill="1" applyBorder="1" applyAlignment="1">
      <alignment horizontal="center" vertical="top" wrapText="1"/>
    </xf>
    <xf numFmtId="49" fontId="21" fillId="0" borderId="12" xfId="0" applyNumberFormat="1" applyFont="1" applyBorder="1" applyAlignment="1">
      <alignment horizontal="left" vertical="center"/>
    </xf>
    <xf numFmtId="49" fontId="6" fillId="0" borderId="12" xfId="0" applyNumberFormat="1" applyFont="1" applyBorder="1" applyAlignment="1">
      <alignment vertical="center"/>
    </xf>
    <xf numFmtId="49" fontId="6" fillId="0" borderId="12" xfId="0" quotePrefix="1" applyNumberFormat="1" applyFont="1" applyBorder="1" applyAlignment="1">
      <alignment vertical="center" wrapText="1"/>
    </xf>
    <xf numFmtId="49" fontId="21" fillId="0" borderId="12" xfId="0" applyNumberFormat="1" applyFont="1" applyBorder="1" applyAlignment="1">
      <alignment vertical="center" wrapText="1"/>
    </xf>
    <xf numFmtId="49" fontId="6" fillId="0" borderId="12" xfId="2" applyNumberFormat="1" applyFont="1" applyBorder="1" applyAlignment="1">
      <alignment vertical="center"/>
    </xf>
    <xf numFmtId="49" fontId="21" fillId="0" borderId="12" xfId="0" quotePrefix="1" applyNumberFormat="1" applyFont="1" applyBorder="1" applyAlignment="1">
      <alignment vertical="center" wrapText="1"/>
    </xf>
    <xf numFmtId="49" fontId="18" fillId="0" borderId="12" xfId="0" applyNumberFormat="1" applyFont="1" applyBorder="1" applyAlignment="1">
      <alignment vertical="center" wrapText="1"/>
    </xf>
    <xf numFmtId="49" fontId="21" fillId="0" borderId="12" xfId="0" applyNumberFormat="1" applyFont="1" applyBorder="1" applyAlignment="1">
      <alignment vertical="center"/>
    </xf>
    <xf numFmtId="49" fontId="18" fillId="0" borderId="12" xfId="0" applyNumberFormat="1" applyFont="1" applyBorder="1" applyAlignment="1">
      <alignment vertical="center"/>
    </xf>
    <xf numFmtId="0" fontId="2" fillId="2" borderId="16" xfId="0" applyFont="1" applyFill="1" applyBorder="1" applyAlignment="1">
      <alignment horizontal="center" vertical="top" wrapText="1"/>
    </xf>
    <xf numFmtId="0" fontId="2" fillId="2" borderId="17" xfId="0" applyFont="1" applyFill="1" applyBorder="1" applyAlignment="1">
      <alignment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 fillId="2" borderId="0" xfId="0" applyFont="1" applyFill="1" applyAlignment="1">
      <alignment vertical="top" wrapText="1"/>
    </xf>
    <xf numFmtId="0" fontId="22" fillId="0" borderId="1" xfId="3" applyFont="1" applyBorder="1" applyAlignment="1">
      <alignment horizontal="center" vertical="center"/>
    </xf>
    <xf numFmtId="49" fontId="22" fillId="0" borderId="1" xfId="3" applyNumberFormat="1" applyFont="1" applyBorder="1" applyAlignment="1">
      <alignment horizontal="center" vertical="center"/>
    </xf>
    <xf numFmtId="0" fontId="22" fillId="0" borderId="1" xfId="3" quotePrefix="1"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12" xfId="0" applyFont="1" applyFill="1" applyBorder="1" applyAlignment="1">
      <alignment vertical="top" wrapText="1"/>
    </xf>
    <xf numFmtId="0" fontId="14" fillId="0" borderId="0" xfId="3" applyFont="1" applyAlignment="1">
      <alignment vertical="center"/>
    </xf>
    <xf numFmtId="0" fontId="23" fillId="0" borderId="0" xfId="3" applyNumberFormat="1" applyFont="1" applyAlignment="1">
      <alignment vertical="center" wrapText="1"/>
    </xf>
    <xf numFmtId="0" fontId="14" fillId="0" borderId="0" xfId="3" applyFont="1" applyAlignment="1">
      <alignment horizontal="left" vertical="center"/>
    </xf>
    <xf numFmtId="0" fontId="14" fillId="0" borderId="0" xfId="3" quotePrefix="1" applyFont="1" applyAlignment="1">
      <alignment vertical="center" wrapText="1"/>
    </xf>
    <xf numFmtId="0" fontId="24" fillId="0" borderId="0" xfId="4"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4" fillId="0" borderId="0" xfId="3" applyFont="1" applyAlignment="1">
      <alignment horizontal="center"/>
    </xf>
    <xf numFmtId="0" fontId="14" fillId="0" borderId="0" xfId="3" applyNumberFormat="1" applyFont="1" applyAlignment="1">
      <alignment vertical="center" wrapText="1"/>
    </xf>
    <xf numFmtId="0" fontId="14" fillId="0" borderId="0" xfId="3" applyFont="1" applyAlignment="1"/>
    <xf numFmtId="0" fontId="23" fillId="0" borderId="0" xfId="3" applyNumberFormat="1" applyFont="1" applyAlignment="1">
      <alignment horizontal="left" vertical="center"/>
    </xf>
    <xf numFmtId="0" fontId="14" fillId="0" borderId="0" xfId="3" applyNumberFormat="1" applyFont="1" applyAlignment="1">
      <alignment horizontal="center" vertical="center"/>
    </xf>
    <xf numFmtId="0" fontId="8" fillId="2" borderId="19" xfId="0" applyFont="1" applyFill="1" applyBorder="1" applyAlignment="1">
      <alignment horizontal="center" vertical="top" wrapText="1"/>
    </xf>
    <xf numFmtId="0" fontId="8" fillId="2" borderId="11" xfId="0" applyFont="1" applyFill="1" applyBorder="1" applyAlignment="1">
      <alignment vertical="top" wrapText="1"/>
    </xf>
    <xf numFmtId="0" fontId="11" fillId="2" borderId="11" xfId="0" applyFont="1" applyFill="1" applyBorder="1" applyAlignment="1">
      <alignment vertical="top" wrapText="1"/>
    </xf>
    <xf numFmtId="0" fontId="11" fillId="2" borderId="20" xfId="0" applyFont="1" applyFill="1" applyBorder="1" applyAlignment="1">
      <alignment vertical="top" wrapText="1"/>
    </xf>
    <xf numFmtId="0" fontId="8" fillId="2" borderId="21" xfId="0" applyFont="1" applyFill="1" applyBorder="1" applyAlignment="1">
      <alignment horizontal="center" vertical="top" wrapText="1"/>
    </xf>
    <xf numFmtId="0" fontId="11" fillId="2" borderId="12" xfId="0" applyFont="1" applyFill="1" applyBorder="1" applyAlignment="1">
      <alignment vertical="top" wrapText="1"/>
    </xf>
    <xf numFmtId="0" fontId="11" fillId="2" borderId="22" xfId="0" applyFont="1" applyFill="1" applyBorder="1" applyAlignment="1">
      <alignment vertical="top" wrapText="1"/>
    </xf>
    <xf numFmtId="0" fontId="11" fillId="2" borderId="21" xfId="0" applyFont="1" applyFill="1" applyBorder="1" applyAlignment="1">
      <alignment horizontal="center" vertical="top" wrapText="1"/>
    </xf>
    <xf numFmtId="0" fontId="11" fillId="2" borderId="24" xfId="0" applyFont="1" applyFill="1" applyBorder="1" applyAlignment="1">
      <alignment vertical="top" wrapText="1"/>
    </xf>
    <xf numFmtId="0" fontId="11" fillId="2" borderId="25" xfId="0" applyFont="1" applyFill="1" applyBorder="1" applyAlignment="1">
      <alignment vertical="top" wrapText="1"/>
    </xf>
    <xf numFmtId="0" fontId="9" fillId="0" borderId="0" xfId="0" applyFont="1" applyFill="1" applyAlignment="1">
      <alignment vertical="center" wrapText="1"/>
    </xf>
    <xf numFmtId="0" fontId="8" fillId="2" borderId="9" xfId="0" applyFont="1" applyFill="1" applyBorder="1" applyAlignment="1">
      <alignment horizontal="center" vertical="center" wrapText="1"/>
    </xf>
    <xf numFmtId="0" fontId="22" fillId="0" borderId="26" xfId="3" applyFont="1" applyBorder="1" applyAlignment="1">
      <alignment horizontal="center" vertical="center"/>
    </xf>
    <xf numFmtId="0" fontId="6" fillId="0" borderId="27" xfId="0" applyFont="1" applyBorder="1" applyAlignment="1">
      <alignment horizontal="center" vertical="center"/>
    </xf>
    <xf numFmtId="0" fontId="19" fillId="0" borderId="28"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pplyAlignment="1">
      <alignment horizontal="center" vertical="center" wrapText="1"/>
    </xf>
    <xf numFmtId="0" fontId="8" fillId="0" borderId="12" xfId="0" applyFont="1" applyFill="1" applyBorder="1" applyAlignment="1">
      <alignment vertical="top" wrapText="1"/>
    </xf>
    <xf numFmtId="0" fontId="6" fillId="0" borderId="29" xfId="0" applyFont="1" applyBorder="1" applyAlignment="1">
      <alignment horizontal="center" vertical="center"/>
    </xf>
    <xf numFmtId="49" fontId="21" fillId="0" borderId="30" xfId="0" applyNumberFormat="1" applyFont="1" applyBorder="1" applyAlignment="1">
      <alignment vertical="center"/>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6" fillId="0" borderId="16" xfId="0" applyFont="1" applyBorder="1" applyAlignment="1">
      <alignment horizontal="center" vertical="center"/>
    </xf>
    <xf numFmtId="49" fontId="21" fillId="0" borderId="17" xfId="0" applyNumberFormat="1" applyFont="1" applyBorder="1" applyAlignment="1">
      <alignment vertical="center"/>
    </xf>
    <xf numFmtId="0" fontId="6" fillId="0" borderId="12" xfId="1" applyNumberFormat="1" applyFont="1" applyFill="1" applyBorder="1" applyAlignment="1">
      <alignment vertical="top" wrapText="1"/>
    </xf>
    <xf numFmtId="0" fontId="11" fillId="0" borderId="21" xfId="0" applyFont="1" applyFill="1" applyBorder="1" applyAlignment="1">
      <alignment horizontal="center" vertical="top" wrapText="1"/>
    </xf>
    <xf numFmtId="0" fontId="11" fillId="2" borderId="23" xfId="0" applyFont="1" applyFill="1" applyBorder="1" applyAlignment="1">
      <alignment horizontal="center" vertical="top" wrapText="1"/>
    </xf>
    <xf numFmtId="0" fontId="11" fillId="0" borderId="32" xfId="0" applyFont="1" applyFill="1" applyBorder="1" applyAlignment="1">
      <alignment horizontal="center" vertical="top" wrapText="1"/>
    </xf>
    <xf numFmtId="0" fontId="6" fillId="0" borderId="33" xfId="1" applyNumberFormat="1" applyFont="1" applyFill="1" applyBorder="1" applyAlignment="1">
      <alignment vertical="top" wrapText="1"/>
    </xf>
    <xf numFmtId="0" fontId="11" fillId="2" borderId="33" xfId="0" applyFont="1" applyFill="1" applyBorder="1" applyAlignment="1">
      <alignment vertical="top" wrapText="1"/>
    </xf>
    <xf numFmtId="0" fontId="11" fillId="2" borderId="34" xfId="0" applyFont="1" applyFill="1" applyBorder="1" applyAlignment="1">
      <alignment vertical="top"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0" borderId="0" xfId="0" applyFont="1" applyAlignment="1">
      <alignment horizontal="right"/>
    </xf>
    <xf numFmtId="49" fontId="26" fillId="0" borderId="12" xfId="0" applyNumberFormat="1" applyFont="1" applyBorder="1" applyAlignment="1">
      <alignment vertical="center" wrapText="1"/>
    </xf>
    <xf numFmtId="43" fontId="11" fillId="2" borderId="12" xfId="0" applyNumberFormat="1" applyFont="1" applyFill="1" applyBorder="1" applyAlignment="1">
      <alignment vertical="top" wrapText="1"/>
    </xf>
    <xf numFmtId="43" fontId="11" fillId="2" borderId="22" xfId="0" applyNumberFormat="1" applyFont="1" applyFill="1" applyBorder="1" applyAlignment="1">
      <alignment vertical="top" wrapText="1"/>
    </xf>
    <xf numFmtId="2" fontId="2" fillId="2" borderId="12" xfId="0" applyNumberFormat="1" applyFont="1" applyFill="1" applyBorder="1" applyAlignment="1">
      <alignment horizontal="right" vertical="top" wrapText="1"/>
    </xf>
    <xf numFmtId="2" fontId="2" fillId="2" borderId="15" xfId="0" applyNumberFormat="1" applyFont="1" applyFill="1" applyBorder="1" applyAlignment="1">
      <alignment horizontal="right" vertical="top" wrapText="1"/>
    </xf>
    <xf numFmtId="49" fontId="27" fillId="3" borderId="12" xfId="0" quotePrefix="1" applyNumberFormat="1" applyFont="1" applyFill="1" applyBorder="1" applyAlignment="1">
      <alignment vertical="center" wrapText="1"/>
    </xf>
    <xf numFmtId="0" fontId="4" fillId="3" borderId="12" xfId="0" applyFont="1" applyFill="1" applyBorder="1" applyAlignment="1">
      <alignment horizontal="center" vertical="center" wrapText="1"/>
    </xf>
    <xf numFmtId="164" fontId="4" fillId="3" borderId="12"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2" fillId="2" borderId="12" xfId="0" applyNumberFormat="1" applyFont="1" applyFill="1" applyBorder="1" applyAlignment="1">
      <alignment horizontal="right" vertical="top" wrapText="1"/>
    </xf>
    <xf numFmtId="164" fontId="2" fillId="2" borderId="15" xfId="0" applyNumberFormat="1" applyFont="1" applyFill="1" applyBorder="1" applyAlignment="1">
      <alignment horizontal="right" vertical="top" wrapText="1"/>
    </xf>
    <xf numFmtId="165" fontId="11" fillId="2" borderId="12" xfId="5" applyNumberFormat="1" applyFont="1" applyFill="1" applyBorder="1" applyAlignment="1">
      <alignment vertical="top" wrapText="1"/>
    </xf>
    <xf numFmtId="2" fontId="11" fillId="2" borderId="12" xfId="0" applyNumberFormat="1" applyFont="1" applyFill="1" applyBorder="1" applyAlignment="1">
      <alignment vertical="top" wrapText="1"/>
    </xf>
    <xf numFmtId="165" fontId="11" fillId="2" borderId="12" xfId="0" applyNumberFormat="1" applyFont="1" applyFill="1" applyBorder="1" applyAlignment="1">
      <alignment vertical="top" wrapText="1"/>
    </xf>
    <xf numFmtId="0" fontId="8" fillId="2" borderId="1" xfId="0" applyFont="1" applyFill="1" applyBorder="1" applyAlignment="1">
      <alignment horizontal="center" vertical="center" wrapText="1"/>
    </xf>
    <xf numFmtId="49" fontId="26" fillId="0" borderId="12" xfId="0" quotePrefix="1" applyNumberFormat="1" applyFont="1" applyBorder="1" applyAlignment="1">
      <alignment vertical="center" wrapText="1"/>
    </xf>
    <xf numFmtId="0" fontId="6" fillId="3" borderId="28" xfId="0" applyFont="1" applyFill="1" applyBorder="1" applyAlignment="1">
      <alignment horizontal="center" vertical="center" wrapText="1"/>
    </xf>
    <xf numFmtId="0" fontId="1" fillId="3" borderId="0" xfId="0" applyFont="1" applyFill="1"/>
    <xf numFmtId="43" fontId="8" fillId="2" borderId="12" xfId="5" applyFont="1" applyFill="1" applyBorder="1" applyAlignment="1">
      <alignment vertical="top" wrapText="1"/>
    </xf>
    <xf numFmtId="43" fontId="8" fillId="2" borderId="12" xfId="5" applyNumberFormat="1" applyFont="1" applyFill="1" applyBorder="1" applyAlignment="1">
      <alignment vertical="top" wrapText="1"/>
    </xf>
    <xf numFmtId="43" fontId="8" fillId="2" borderId="12" xfId="0" applyNumberFormat="1" applyFont="1" applyFill="1" applyBorder="1" applyAlignment="1">
      <alignment vertical="top" wrapText="1"/>
    </xf>
    <xf numFmtId="49" fontId="6" fillId="3" borderId="12" xfId="0" quotePrefix="1" applyNumberFormat="1" applyFont="1" applyFill="1" applyBorder="1" applyAlignment="1">
      <alignment vertical="center" wrapText="1"/>
    </xf>
    <xf numFmtId="0" fontId="2" fillId="3" borderId="12" xfId="0" applyFont="1" applyFill="1" applyBorder="1" applyAlignment="1">
      <alignment horizontal="center" vertical="top" wrapText="1"/>
    </xf>
    <xf numFmtId="4" fontId="4" fillId="3" borderId="12" xfId="0" applyNumberFormat="1" applyFont="1" applyFill="1" applyBorder="1" applyAlignment="1">
      <alignment horizontal="right" vertical="center" wrapText="1"/>
    </xf>
    <xf numFmtId="164" fontId="2" fillId="3" borderId="12" xfId="0" applyNumberFormat="1" applyFont="1" applyFill="1" applyBorder="1" applyAlignment="1">
      <alignment horizontal="right" vertical="top" wrapText="1"/>
    </xf>
    <xf numFmtId="2" fontId="2" fillId="3" borderId="12" xfId="0" applyNumberFormat="1" applyFont="1" applyFill="1" applyBorder="1" applyAlignment="1">
      <alignment horizontal="right" vertical="top" wrapText="1"/>
    </xf>
    <xf numFmtId="164" fontId="4" fillId="3" borderId="15" xfId="0" applyNumberFormat="1" applyFont="1" applyFill="1" applyBorder="1" applyAlignment="1">
      <alignment vertical="center" wrapText="1"/>
    </xf>
    <xf numFmtId="164" fontId="2" fillId="3" borderId="15" xfId="0" applyNumberFormat="1" applyFont="1" applyFill="1" applyBorder="1" applyAlignment="1">
      <alignment vertical="top" wrapText="1"/>
    </xf>
    <xf numFmtId="2" fontId="2" fillId="3" borderId="15" xfId="0" applyNumberFormat="1" applyFont="1" applyFill="1" applyBorder="1" applyAlignment="1">
      <alignment vertical="top" wrapText="1"/>
    </xf>
    <xf numFmtId="0" fontId="28" fillId="3" borderId="28" xfId="0" applyFont="1" applyFill="1" applyBorder="1" applyAlignment="1">
      <alignment horizontal="center" vertical="center" wrapText="1"/>
    </xf>
    <xf numFmtId="0" fontId="29" fillId="3" borderId="12" xfId="0" applyFont="1" applyFill="1" applyBorder="1" applyAlignment="1">
      <alignment horizontal="center" vertical="top" wrapText="1"/>
    </xf>
    <xf numFmtId="2" fontId="29" fillId="3" borderId="12" xfId="0" applyNumberFormat="1" applyFont="1" applyFill="1" applyBorder="1" applyAlignment="1">
      <alignment horizontal="right" vertical="top" wrapText="1"/>
    </xf>
    <xf numFmtId="0" fontId="29" fillId="3"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xf>
    <xf numFmtId="49" fontId="18" fillId="0" borderId="1" xfId="0" applyNumberFormat="1" applyFont="1" applyBorder="1" applyAlignment="1">
      <alignment horizontal="center" vertical="center"/>
    </xf>
    <xf numFmtId="1" fontId="2" fillId="2" borderId="1" xfId="0" applyNumberFormat="1" applyFont="1" applyFill="1" applyBorder="1" applyAlignment="1">
      <alignment horizontal="center" vertical="top" wrapText="1"/>
    </xf>
    <xf numFmtId="43" fontId="3" fillId="2" borderId="1" xfId="5" applyFont="1" applyFill="1" applyBorder="1" applyAlignment="1">
      <alignment horizontal="center" vertical="top" wrapText="1"/>
    </xf>
    <xf numFmtId="165" fontId="3" fillId="2" borderId="1" xfId="5" applyNumberFormat="1" applyFont="1" applyFill="1" applyBorder="1" applyAlignment="1">
      <alignment horizontal="center" vertical="top" wrapText="1"/>
    </xf>
    <xf numFmtId="0" fontId="19" fillId="0" borderId="1" xfId="0" applyFont="1" applyBorder="1" applyAlignment="1">
      <alignment horizontal="center" vertical="center"/>
    </xf>
    <xf numFmtId="49" fontId="20" fillId="0" borderId="1" xfId="0" applyNumberFormat="1" applyFont="1" applyBorder="1" applyAlignment="1">
      <alignment horizontal="left" vertical="center"/>
    </xf>
    <xf numFmtId="1" fontId="3"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right" vertical="top" wrapText="1"/>
    </xf>
    <xf numFmtId="49" fontId="21" fillId="0" borderId="1" xfId="0" applyNumberFormat="1" applyFont="1" applyBorder="1" applyAlignment="1">
      <alignment horizontal="left" vertical="center"/>
    </xf>
    <xf numFmtId="0" fontId="3" fillId="2" borderId="1" xfId="0" applyFont="1" applyFill="1" applyBorder="1" applyAlignment="1">
      <alignment vertical="top" wrapText="1"/>
    </xf>
    <xf numFmtId="0" fontId="2" fillId="2" borderId="1" xfId="0" applyFont="1" applyFill="1" applyBorder="1" applyAlignment="1">
      <alignment horizontal="center"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vertical="center"/>
    </xf>
    <xf numFmtId="0" fontId="3" fillId="2" borderId="1" xfId="0" applyFont="1" applyFill="1" applyBorder="1" applyAlignment="1">
      <alignment horizontal="center" vertical="top" wrapText="1"/>
    </xf>
    <xf numFmtId="2" fontId="3" fillId="2" borderId="1" xfId="0" applyNumberFormat="1" applyFont="1" applyFill="1" applyBorder="1" applyAlignment="1">
      <alignment vertical="top" wrapText="1"/>
    </xf>
    <xf numFmtId="49" fontId="6" fillId="0" borderId="1" xfId="0" quotePrefix="1" applyNumberFormat="1" applyFont="1" applyBorder="1" applyAlignment="1">
      <alignment vertical="center" wrapText="1"/>
    </xf>
    <xf numFmtId="0" fontId="6" fillId="3" borderId="1" xfId="0" applyFont="1" applyFill="1" applyBorder="1" applyAlignment="1">
      <alignment horizontal="center" vertical="center" wrapText="1"/>
    </xf>
    <xf numFmtId="49" fontId="27" fillId="3" borderId="1" xfId="0" quotePrefix="1" applyNumberFormat="1" applyFont="1" applyFill="1" applyBorder="1" applyAlignment="1">
      <alignment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vertical="center" wrapText="1"/>
    </xf>
    <xf numFmtId="164" fontId="4" fillId="3" borderId="1" xfId="0" applyNumberFormat="1" applyFont="1" applyFill="1" applyBorder="1" applyAlignment="1">
      <alignment horizontal="right" vertical="center" wrapText="1"/>
    </xf>
    <xf numFmtId="49" fontId="26" fillId="0" borderId="1" xfId="0" quotePrefix="1" applyNumberFormat="1" applyFont="1" applyBorder="1" applyAlignment="1">
      <alignment vertical="center" wrapText="1"/>
    </xf>
    <xf numFmtId="43" fontId="2" fillId="2" borderId="1" xfId="5" applyFont="1" applyFill="1" applyBorder="1" applyAlignment="1">
      <alignment horizontal="center" vertical="top" wrapText="1"/>
    </xf>
    <xf numFmtId="49" fontId="6" fillId="0" borderId="1" xfId="2" applyNumberFormat="1" applyFont="1" applyBorder="1" applyAlignment="1">
      <alignment vertical="center"/>
    </xf>
    <xf numFmtId="49" fontId="21" fillId="0" borderId="1" xfId="0" quotePrefix="1" applyNumberFormat="1" applyFont="1" applyBorder="1" applyAlignment="1">
      <alignment vertical="center" wrapText="1"/>
    </xf>
    <xf numFmtId="49" fontId="18" fillId="0" borderId="1" xfId="0" applyNumberFormat="1" applyFont="1" applyBorder="1" applyAlignment="1">
      <alignment vertical="center" wrapText="1"/>
    </xf>
    <xf numFmtId="166" fontId="3"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49" fontId="26" fillId="0" borderId="1" xfId="0" applyNumberFormat="1" applyFont="1" applyBorder="1" applyAlignment="1">
      <alignment vertical="center" wrapText="1"/>
    </xf>
    <xf numFmtId="2" fontId="2" fillId="2" borderId="1" xfId="0" applyNumberFormat="1" applyFont="1" applyFill="1" applyBorder="1" applyAlignment="1">
      <alignment horizontal="right" vertical="top" wrapText="1"/>
    </xf>
    <xf numFmtId="43" fontId="2" fillId="2" borderId="1" xfId="5" applyFont="1" applyFill="1" applyBorder="1" applyAlignment="1">
      <alignment horizontal="right" vertical="top" wrapText="1"/>
    </xf>
    <xf numFmtId="166" fontId="2" fillId="2" borderId="1" xfId="0" applyNumberFormat="1" applyFont="1" applyFill="1" applyBorder="1" applyAlignment="1">
      <alignment horizontal="right" vertical="top" wrapText="1"/>
    </xf>
    <xf numFmtId="0" fontId="2" fillId="2" borderId="1" xfId="0" applyFont="1" applyFill="1" applyBorder="1" applyAlignment="1">
      <alignment horizontal="right" vertical="top" wrapText="1"/>
    </xf>
    <xf numFmtId="164" fontId="3" fillId="2" borderId="1" xfId="0" applyNumberFormat="1" applyFont="1" applyFill="1" applyBorder="1" applyAlignment="1">
      <alignment horizontal="center" vertical="top" wrapText="1"/>
    </xf>
    <xf numFmtId="4" fontId="4" fillId="3"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wrapText="1"/>
    </xf>
    <xf numFmtId="0" fontId="3" fillId="2" borderId="1" xfId="0" applyFont="1" applyFill="1" applyBorder="1" applyAlignment="1">
      <alignment horizontal="right" vertical="top" wrapText="1"/>
    </xf>
    <xf numFmtId="49" fontId="21" fillId="0" borderId="1" xfId="0" applyNumberFormat="1" applyFont="1" applyBorder="1" applyAlignment="1">
      <alignment vertical="center"/>
    </xf>
    <xf numFmtId="49" fontId="18" fillId="0" borderId="1" xfId="0" applyNumberFormat="1" applyFont="1" applyBorder="1" applyAlignment="1">
      <alignment vertical="center"/>
    </xf>
    <xf numFmtId="164" fontId="2" fillId="2" borderId="1" xfId="0" applyNumberFormat="1" applyFont="1" applyFill="1" applyBorder="1" applyAlignment="1">
      <alignment horizontal="right" vertical="top" wrapText="1"/>
    </xf>
    <xf numFmtId="49" fontId="21" fillId="0" borderId="1" xfId="0" applyNumberFormat="1" applyFont="1" applyBorder="1" applyAlignment="1">
      <alignment vertical="center" wrapText="1"/>
    </xf>
    <xf numFmtId="0" fontId="2" fillId="2" borderId="1" xfId="0" applyFont="1" applyFill="1" applyBorder="1" applyAlignment="1">
      <alignment vertical="top" wrapText="1"/>
    </xf>
    <xf numFmtId="0" fontId="14" fillId="0" borderId="0" xfId="3" applyNumberFormat="1" applyFont="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0" xfId="0" applyFont="1" applyAlignment="1">
      <alignment horizontal="center"/>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2" borderId="0" xfId="0" applyFont="1" applyFill="1" applyAlignment="1">
      <alignment vertical="top" wrapText="1"/>
    </xf>
    <xf numFmtId="0" fontId="8" fillId="0" borderId="0" xfId="0" applyFont="1" applyAlignment="1">
      <alignment horizont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cellXfs>
  <cellStyles count="6">
    <cellStyle name="Comma" xfId="5" builtinId="3"/>
    <cellStyle name="Normal" xfId="0" builtinId="0"/>
    <cellStyle name="Normal 2" xfId="3"/>
    <cellStyle name="Normal 2 2" xfId="2"/>
    <cellStyle name="Normal_Bieu so 2(DPsua)" xfId="1"/>
    <cellStyle name="Normal_Bieu so 2(DPsua)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3"/>
  <sheetViews>
    <sheetView topLeftCell="A31" zoomScale="85" zoomScaleNormal="85" workbookViewId="0">
      <selection activeCell="R48" sqref="R48"/>
    </sheetView>
  </sheetViews>
  <sheetFormatPr defaultRowHeight="15"/>
  <cols>
    <col min="1" max="1" width="9.140625" style="1"/>
    <col min="2" max="2" width="39.140625" style="1" customWidth="1"/>
    <col min="3" max="3" width="12.85546875" style="1" customWidth="1"/>
    <col min="4" max="4" width="11.140625" style="1" customWidth="1"/>
    <col min="5" max="5" width="9.140625" style="1"/>
    <col min="6" max="6" width="9.5703125" style="1" customWidth="1"/>
    <col min="7" max="16" width="9.140625" style="1"/>
    <col min="17" max="17" width="8.7109375" style="1" customWidth="1"/>
    <col min="18" max="18" width="12.85546875" style="1" customWidth="1"/>
    <col min="19" max="19" width="11" style="1" customWidth="1"/>
    <col min="20" max="20" width="13.140625" style="1" customWidth="1"/>
    <col min="21" max="16384" width="9.140625" style="1"/>
  </cols>
  <sheetData>
    <row r="1" spans="1:20" s="6" customFormat="1" ht="15.75">
      <c r="S1" s="5" t="s">
        <v>75</v>
      </c>
    </row>
    <row r="2" spans="1:20" s="6" customFormat="1" ht="15.75">
      <c r="A2" s="5" t="s">
        <v>150</v>
      </c>
    </row>
    <row r="3" spans="1:20" s="6" customFormat="1" ht="15.75" customHeight="1">
      <c r="A3" s="182" t="s">
        <v>90</v>
      </c>
      <c r="B3" s="182"/>
      <c r="C3" s="182"/>
      <c r="D3" s="182"/>
      <c r="E3" s="182"/>
      <c r="F3" s="182"/>
      <c r="G3" s="182"/>
      <c r="H3" s="182"/>
      <c r="I3" s="182"/>
      <c r="J3" s="182"/>
      <c r="K3" s="182"/>
      <c r="L3" s="182"/>
      <c r="M3" s="182"/>
      <c r="N3" s="182"/>
      <c r="O3" s="182"/>
      <c r="P3" s="182"/>
      <c r="Q3" s="182"/>
      <c r="R3" s="182"/>
      <c r="S3" s="182"/>
      <c r="T3" s="182"/>
    </row>
    <row r="4" spans="1:20" s="6" customFormat="1" ht="16.5" thickBot="1">
      <c r="A4" s="8"/>
      <c r="T4" s="8" t="s">
        <v>0</v>
      </c>
    </row>
    <row r="5" spans="1:20" s="22" customFormat="1" ht="38.25" customHeight="1">
      <c r="A5" s="183" t="s">
        <v>1</v>
      </c>
      <c r="B5" s="185" t="s">
        <v>2</v>
      </c>
      <c r="C5" s="185" t="s">
        <v>86</v>
      </c>
      <c r="D5" s="185" t="s">
        <v>85</v>
      </c>
      <c r="E5" s="185" t="s">
        <v>89</v>
      </c>
      <c r="F5" s="185"/>
      <c r="G5" s="185"/>
      <c r="H5" s="185"/>
      <c r="I5" s="185"/>
      <c r="J5" s="185"/>
      <c r="K5" s="185"/>
      <c r="L5" s="185"/>
      <c r="M5" s="185"/>
      <c r="N5" s="185"/>
      <c r="O5" s="185"/>
      <c r="P5" s="185"/>
      <c r="Q5" s="185"/>
      <c r="R5" s="185"/>
      <c r="S5" s="185" t="s">
        <v>71</v>
      </c>
      <c r="T5" s="186"/>
    </row>
    <row r="6" spans="1:20" s="22" customFormat="1" ht="15.75" customHeight="1">
      <c r="A6" s="184"/>
      <c r="B6" s="180"/>
      <c r="C6" s="180"/>
      <c r="D6" s="180"/>
      <c r="E6" s="180" t="s">
        <v>3</v>
      </c>
      <c r="F6" s="180" t="s">
        <v>4</v>
      </c>
      <c r="G6" s="180" t="s">
        <v>56</v>
      </c>
      <c r="H6" s="187" t="s">
        <v>5</v>
      </c>
      <c r="I6" s="187"/>
      <c r="J6" s="187"/>
      <c r="K6" s="187"/>
      <c r="L6" s="187"/>
      <c r="M6" s="187"/>
      <c r="N6" s="187"/>
      <c r="O6" s="187"/>
      <c r="P6" s="187"/>
      <c r="Q6" s="187"/>
      <c r="R6" s="180" t="s">
        <v>68</v>
      </c>
      <c r="S6" s="180" t="s">
        <v>74</v>
      </c>
      <c r="T6" s="181" t="s">
        <v>73</v>
      </c>
    </row>
    <row r="7" spans="1:20" s="22" customFormat="1" ht="114.75" customHeight="1">
      <c r="A7" s="184"/>
      <c r="B7" s="180"/>
      <c r="C7" s="180"/>
      <c r="D7" s="180"/>
      <c r="E7" s="180"/>
      <c r="F7" s="180"/>
      <c r="G7" s="180"/>
      <c r="H7" s="72" t="s">
        <v>6</v>
      </c>
      <c r="I7" s="72" t="s">
        <v>7</v>
      </c>
      <c r="J7" s="72" t="s">
        <v>8</v>
      </c>
      <c r="K7" s="72" t="s">
        <v>9</v>
      </c>
      <c r="L7" s="72" t="s">
        <v>10</v>
      </c>
      <c r="M7" s="72" t="s">
        <v>51</v>
      </c>
      <c r="N7" s="72" t="s">
        <v>11</v>
      </c>
      <c r="O7" s="72" t="s">
        <v>50</v>
      </c>
      <c r="P7" s="72" t="s">
        <v>12</v>
      </c>
      <c r="Q7" s="72" t="s">
        <v>52</v>
      </c>
      <c r="R7" s="180"/>
      <c r="S7" s="180"/>
      <c r="T7" s="181"/>
    </row>
    <row r="8" spans="1:20" s="4" customFormat="1" ht="22.5">
      <c r="A8" s="73">
        <v>1</v>
      </c>
      <c r="B8" s="44" t="s">
        <v>53</v>
      </c>
      <c r="C8" s="43">
        <v>3</v>
      </c>
      <c r="D8" s="43">
        <f>C8+1</f>
        <v>4</v>
      </c>
      <c r="E8" s="43" t="s">
        <v>55</v>
      </c>
      <c r="F8" s="43">
        <v>6</v>
      </c>
      <c r="G8" s="45" t="s">
        <v>54</v>
      </c>
      <c r="H8" s="43">
        <v>8</v>
      </c>
      <c r="I8" s="43">
        <f t="shared" ref="I8:R8" si="0">H8+1</f>
        <v>9</v>
      </c>
      <c r="J8" s="43">
        <f t="shared" si="0"/>
        <v>10</v>
      </c>
      <c r="K8" s="43">
        <f t="shared" si="0"/>
        <v>11</v>
      </c>
      <c r="L8" s="43">
        <f t="shared" si="0"/>
        <v>12</v>
      </c>
      <c r="M8" s="43">
        <f t="shared" si="0"/>
        <v>13</v>
      </c>
      <c r="N8" s="43">
        <f t="shared" si="0"/>
        <v>14</v>
      </c>
      <c r="O8" s="43">
        <f t="shared" si="0"/>
        <v>15</v>
      </c>
      <c r="P8" s="43">
        <f t="shared" si="0"/>
        <v>16</v>
      </c>
      <c r="Q8" s="43">
        <f t="shared" si="0"/>
        <v>17</v>
      </c>
      <c r="R8" s="43">
        <f t="shared" si="0"/>
        <v>18</v>
      </c>
      <c r="S8" s="46" t="s">
        <v>87</v>
      </c>
      <c r="T8" s="47" t="s">
        <v>88</v>
      </c>
    </row>
    <row r="9" spans="1:20" ht="15.75">
      <c r="A9" s="74"/>
      <c r="B9" s="23" t="s">
        <v>70</v>
      </c>
      <c r="C9" s="24"/>
      <c r="D9" s="24"/>
      <c r="E9" s="24"/>
      <c r="F9" s="24"/>
      <c r="G9" s="24"/>
      <c r="H9" s="24"/>
      <c r="I9" s="24"/>
      <c r="J9" s="24"/>
      <c r="K9" s="24"/>
      <c r="L9" s="24"/>
      <c r="M9" s="24"/>
      <c r="N9" s="24"/>
      <c r="O9" s="24"/>
      <c r="P9" s="24"/>
      <c r="Q9" s="24"/>
      <c r="R9" s="24"/>
      <c r="S9" s="24"/>
      <c r="T9" s="25"/>
    </row>
    <row r="10" spans="1:20" ht="15.75">
      <c r="A10" s="75" t="s">
        <v>13</v>
      </c>
      <c r="B10" s="26" t="s">
        <v>14</v>
      </c>
      <c r="C10" s="27"/>
      <c r="D10" s="27"/>
      <c r="E10" s="27"/>
      <c r="F10" s="27"/>
      <c r="G10" s="27"/>
      <c r="H10" s="27"/>
      <c r="I10" s="27"/>
      <c r="J10" s="27"/>
      <c r="K10" s="27"/>
      <c r="L10" s="27"/>
      <c r="M10" s="27"/>
      <c r="N10" s="27"/>
      <c r="O10" s="27"/>
      <c r="P10" s="27"/>
      <c r="Q10" s="27"/>
      <c r="R10" s="27"/>
      <c r="S10" s="27"/>
      <c r="T10" s="28"/>
    </row>
    <row r="11" spans="1:20" ht="15.75">
      <c r="A11" s="76"/>
      <c r="B11" s="29" t="s">
        <v>34</v>
      </c>
      <c r="C11" s="20"/>
      <c r="D11" s="27"/>
      <c r="E11" s="27"/>
      <c r="F11" s="27"/>
      <c r="G11" s="27"/>
      <c r="H11" s="27"/>
      <c r="I11" s="27"/>
      <c r="J11" s="27"/>
      <c r="K11" s="27"/>
      <c r="L11" s="27"/>
      <c r="M11" s="27"/>
      <c r="N11" s="27"/>
      <c r="O11" s="27"/>
      <c r="P11" s="27"/>
      <c r="Q11" s="27"/>
      <c r="R11" s="27"/>
      <c r="S11" s="27"/>
      <c r="T11" s="28"/>
    </row>
    <row r="12" spans="1:20" ht="15.75">
      <c r="A12" s="77">
        <v>1</v>
      </c>
      <c r="B12" s="30" t="s">
        <v>35</v>
      </c>
      <c r="C12" s="20"/>
      <c r="D12" s="27"/>
      <c r="E12" s="27"/>
      <c r="F12" s="27"/>
      <c r="G12" s="27"/>
      <c r="H12" s="27"/>
      <c r="I12" s="27"/>
      <c r="J12" s="27"/>
      <c r="K12" s="27"/>
      <c r="L12" s="27"/>
      <c r="M12" s="27"/>
      <c r="N12" s="27"/>
      <c r="O12" s="27"/>
      <c r="P12" s="27"/>
      <c r="Q12" s="27"/>
      <c r="R12" s="27"/>
      <c r="S12" s="27"/>
      <c r="T12" s="28"/>
    </row>
    <row r="13" spans="1:20" ht="15.75">
      <c r="A13" s="77"/>
      <c r="B13" s="31" t="s">
        <v>36</v>
      </c>
      <c r="C13" s="20"/>
      <c r="D13" s="27"/>
      <c r="E13" s="27"/>
      <c r="F13" s="27"/>
      <c r="G13" s="27"/>
      <c r="H13" s="27"/>
      <c r="I13" s="27"/>
      <c r="J13" s="27"/>
      <c r="K13" s="27"/>
      <c r="L13" s="27"/>
      <c r="M13" s="27"/>
      <c r="N13" s="27"/>
      <c r="O13" s="27"/>
      <c r="P13" s="27"/>
      <c r="Q13" s="27"/>
      <c r="R13" s="27"/>
      <c r="S13" s="27"/>
      <c r="T13" s="28"/>
    </row>
    <row r="14" spans="1:20" ht="15.75">
      <c r="A14" s="77"/>
      <c r="B14" s="107" t="s">
        <v>141</v>
      </c>
      <c r="C14" s="108">
        <v>14</v>
      </c>
      <c r="D14" s="108">
        <v>12</v>
      </c>
      <c r="E14" s="125">
        <f>F14+G14+R14</f>
        <v>1842.5249139999996</v>
      </c>
      <c r="F14" s="125">
        <v>589.82812999999999</v>
      </c>
      <c r="G14" s="125">
        <f>SUM(H14:Q14)</f>
        <v>1099.7522589999999</v>
      </c>
      <c r="H14" s="125">
        <v>180.327</v>
      </c>
      <c r="I14" s="125">
        <v>20.324069999999999</v>
      </c>
      <c r="J14" s="125"/>
      <c r="K14" s="125">
        <v>370.929644</v>
      </c>
      <c r="L14" s="125">
        <v>227.72162</v>
      </c>
      <c r="M14" s="125">
        <v>75.563999999999993</v>
      </c>
      <c r="N14" s="125"/>
      <c r="O14" s="125"/>
      <c r="P14" s="125">
        <v>47.435355999999999</v>
      </c>
      <c r="Q14" s="125">
        <v>177.450569</v>
      </c>
      <c r="R14" s="125">
        <v>152.944525</v>
      </c>
      <c r="S14" s="109">
        <f>F14/D14/12/((1.49+1.8)/2)</f>
        <v>2.4899870398514015</v>
      </c>
      <c r="T14" s="110">
        <f>G14/D14/12/((1.49+1.8)/2)</f>
        <v>4.64265560199257</v>
      </c>
    </row>
    <row r="15" spans="1:20" ht="15.75">
      <c r="A15" s="77"/>
      <c r="B15" s="31" t="s">
        <v>142</v>
      </c>
      <c r="C15" s="27">
        <v>21</v>
      </c>
      <c r="D15" s="27">
        <v>21</v>
      </c>
      <c r="E15" s="111">
        <v>2267.0437400000001</v>
      </c>
      <c r="F15" s="111">
        <v>1016.273146</v>
      </c>
      <c r="G15" s="111">
        <v>1045.2995940000001</v>
      </c>
      <c r="H15" s="111">
        <v>205.471</v>
      </c>
      <c r="I15" s="111">
        <v>23.793464</v>
      </c>
      <c r="J15" s="111"/>
      <c r="K15" s="111">
        <v>433.82649600000002</v>
      </c>
      <c r="L15" s="111">
        <v>217.90342000000001</v>
      </c>
      <c r="M15" s="111">
        <v>102.349</v>
      </c>
      <c r="N15" s="111"/>
      <c r="O15" s="111"/>
      <c r="P15" s="111">
        <v>61.956214000000003</v>
      </c>
      <c r="Q15" s="111"/>
      <c r="R15" s="111">
        <v>194.50313400000002</v>
      </c>
      <c r="S15" s="111">
        <v>2.4515683552853766</v>
      </c>
      <c r="T15" s="112">
        <v>0.63039730424084528</v>
      </c>
    </row>
    <row r="16" spans="1:20" ht="15.75">
      <c r="A16" s="77"/>
      <c r="B16" s="31" t="s">
        <v>144</v>
      </c>
      <c r="C16" s="27">
        <v>41</v>
      </c>
      <c r="D16" s="27">
        <v>41</v>
      </c>
      <c r="E16" s="105">
        <v>5954.3194619999995</v>
      </c>
      <c r="F16" s="105">
        <v>2365.6404459999999</v>
      </c>
      <c r="G16" s="105">
        <v>3137.7018619999999</v>
      </c>
      <c r="H16" s="105">
        <v>450.97715399999998</v>
      </c>
      <c r="I16" s="105">
        <v>54.534028999999997</v>
      </c>
      <c r="J16" s="105"/>
      <c r="K16" s="105">
        <v>1304.8717079999999</v>
      </c>
      <c r="L16" s="105">
        <v>733.59900000000005</v>
      </c>
      <c r="M16" s="105">
        <v>233.334</v>
      </c>
      <c r="N16" s="105"/>
      <c r="O16" s="105"/>
      <c r="P16" s="105">
        <v>181.86104900000001</v>
      </c>
      <c r="Q16" s="105">
        <v>178.524922</v>
      </c>
      <c r="R16" s="105">
        <v>529.098071</v>
      </c>
      <c r="S16" s="105">
        <v>2.9229254034151282</v>
      </c>
      <c r="T16" s="106">
        <v>0.96921623236217169</v>
      </c>
    </row>
    <row r="17" spans="1:20" ht="15.75">
      <c r="A17" s="77"/>
      <c r="B17" s="107" t="s">
        <v>145</v>
      </c>
      <c r="C17" s="108">
        <v>26</v>
      </c>
      <c r="D17" s="108">
        <v>22</v>
      </c>
      <c r="E17" s="125">
        <f>F17+G17+R17</f>
        <v>3957.32483</v>
      </c>
      <c r="F17" s="125">
        <v>1461.4279650000001</v>
      </c>
      <c r="G17" s="125">
        <f>SUM(H17:Q17)</f>
        <v>2074.9702660000003</v>
      </c>
      <c r="H17" s="125">
        <v>334.26145500000001</v>
      </c>
      <c r="I17" s="125">
        <v>41.947553999999997</v>
      </c>
      <c r="J17" s="125"/>
      <c r="K17" s="125">
        <v>905.10919200000001</v>
      </c>
      <c r="L17" s="125">
        <v>299.03719999999998</v>
      </c>
      <c r="M17" s="125">
        <v>218.90600000000001</v>
      </c>
      <c r="N17" s="125"/>
      <c r="O17" s="125"/>
      <c r="P17" s="125">
        <v>161.21141</v>
      </c>
      <c r="Q17" s="125">
        <v>114.497455</v>
      </c>
      <c r="R17" s="125">
        <v>420.92659900000001</v>
      </c>
      <c r="S17" s="109">
        <f>F17/D17/12/((1.49+1.8)/2)</f>
        <v>3.365174461177121</v>
      </c>
      <c r="T17" s="110">
        <f>G17/D17/12/((1.49+1.8)/2)</f>
        <v>4.7779549276964177</v>
      </c>
    </row>
    <row r="18" spans="1:20" ht="15.75">
      <c r="A18" s="77"/>
      <c r="B18" s="31" t="s">
        <v>147</v>
      </c>
      <c r="C18" s="27">
        <v>38</v>
      </c>
      <c r="D18" s="27">
        <v>38</v>
      </c>
      <c r="E18" s="105">
        <f>F18+G18+R18</f>
        <v>11589.306624000001</v>
      </c>
      <c r="F18" s="105">
        <f>(1.49*6*199.25)+(1.8*6*199.25)</f>
        <v>3933.1949999999997</v>
      </c>
      <c r="G18" s="105">
        <f>H18+I18+J18+K18+L18+M18+N18+O18+P18+Q18</f>
        <v>6607.90578</v>
      </c>
      <c r="H18" s="105">
        <f>(1.49*6*46.2)+(1.8*6*46.2)</f>
        <v>911.98800000000006</v>
      </c>
      <c r="I18" s="105">
        <f>(1.49*6*6.77)+(1.8*6*6.77)</f>
        <v>133.63979999999998</v>
      </c>
      <c r="J18" s="105"/>
      <c r="K18" s="105">
        <f>(1.49*6*140.947)+(1.8*6*140.947)</f>
        <v>2782.29378</v>
      </c>
      <c r="L18" s="105">
        <f>(1.49*6*66.69)+(1.8*6*66.69)</f>
        <v>1316.4605999999999</v>
      </c>
      <c r="M18" s="105">
        <f>(1.49*6*35)+(1.8*6*35)</f>
        <v>690.9</v>
      </c>
      <c r="N18" s="105"/>
      <c r="O18" s="105"/>
      <c r="P18" s="105">
        <f>(1.49*6*19.94)+(1.8*6*19.94)</f>
        <v>393.61560000000003</v>
      </c>
      <c r="Q18" s="105">
        <f>(1.49*6*19.2)+(1.8*6*19.2)</f>
        <v>379.00800000000004</v>
      </c>
      <c r="R18" s="105">
        <f>(F18+I18+J18+P18)*23.5%</f>
        <v>1048.2058439999998</v>
      </c>
      <c r="S18" s="105">
        <f>F18/D18/12/(1.49+1.8)/2</f>
        <v>1.3108552631578945</v>
      </c>
      <c r="T18" s="105">
        <f>G18/D18/12/(1.49+1.8)/2</f>
        <v>2.2022828947368418</v>
      </c>
    </row>
    <row r="19" spans="1:20" ht="15.75">
      <c r="A19" s="76"/>
      <c r="B19" s="31" t="s">
        <v>37</v>
      </c>
      <c r="C19" s="20"/>
      <c r="D19" s="27"/>
      <c r="E19" s="27"/>
      <c r="F19" s="27"/>
      <c r="G19" s="27"/>
      <c r="H19" s="27"/>
      <c r="I19" s="27"/>
      <c r="J19" s="27"/>
      <c r="K19" s="27"/>
      <c r="L19" s="27"/>
      <c r="M19" s="27"/>
      <c r="N19" s="27"/>
      <c r="O19" s="27"/>
      <c r="P19" s="27"/>
      <c r="Q19" s="27"/>
      <c r="R19" s="27"/>
      <c r="S19" s="27"/>
      <c r="T19" s="28"/>
    </row>
    <row r="20" spans="1:20" ht="15.75">
      <c r="A20" s="76">
        <v>2</v>
      </c>
      <c r="B20" s="30" t="s">
        <v>38</v>
      </c>
      <c r="C20" s="20"/>
      <c r="D20" s="27"/>
      <c r="E20" s="27"/>
      <c r="F20" s="27"/>
      <c r="G20" s="27"/>
      <c r="H20" s="27"/>
      <c r="I20" s="27"/>
      <c r="J20" s="27"/>
      <c r="K20" s="27"/>
      <c r="L20" s="27"/>
      <c r="M20" s="27"/>
      <c r="N20" s="27"/>
      <c r="O20" s="27"/>
      <c r="P20" s="27"/>
      <c r="Q20" s="27"/>
      <c r="R20" s="27"/>
      <c r="S20" s="27"/>
      <c r="T20" s="28"/>
    </row>
    <row r="21" spans="1:20" ht="15.75">
      <c r="A21" s="76">
        <v>3</v>
      </c>
      <c r="B21" s="33" t="s">
        <v>39</v>
      </c>
      <c r="C21" s="20"/>
      <c r="D21" s="27"/>
      <c r="E21" s="27"/>
      <c r="F21" s="27"/>
      <c r="G21" s="27"/>
      <c r="H21" s="27"/>
      <c r="I21" s="27"/>
      <c r="J21" s="27"/>
      <c r="K21" s="27"/>
      <c r="L21" s="27"/>
      <c r="M21" s="27"/>
      <c r="N21" s="27"/>
      <c r="O21" s="27"/>
      <c r="P21" s="27"/>
      <c r="Q21" s="27"/>
      <c r="R21" s="27"/>
      <c r="S21" s="27"/>
      <c r="T21" s="28"/>
    </row>
    <row r="22" spans="1:20" ht="15.75">
      <c r="A22" s="76">
        <v>4</v>
      </c>
      <c r="B22" s="33" t="s">
        <v>40</v>
      </c>
      <c r="C22" s="20"/>
      <c r="D22" s="27"/>
      <c r="E22" s="27"/>
      <c r="F22" s="27"/>
      <c r="G22" s="27"/>
      <c r="H22" s="27"/>
      <c r="I22" s="27"/>
      <c r="J22" s="27"/>
      <c r="K22" s="27"/>
      <c r="L22" s="27"/>
      <c r="M22" s="27"/>
      <c r="N22" s="27"/>
      <c r="O22" s="27"/>
      <c r="P22" s="27"/>
      <c r="Q22" s="27"/>
      <c r="R22" s="27"/>
      <c r="S22" s="27"/>
      <c r="T22" s="28"/>
    </row>
    <row r="23" spans="1:20" ht="15.75">
      <c r="A23" s="76">
        <v>5</v>
      </c>
      <c r="B23" s="33" t="s">
        <v>41</v>
      </c>
      <c r="C23" s="20"/>
      <c r="D23" s="27"/>
      <c r="E23" s="27"/>
      <c r="F23" s="27"/>
      <c r="G23" s="27"/>
      <c r="H23" s="27"/>
      <c r="I23" s="27"/>
      <c r="J23" s="27"/>
      <c r="K23" s="27"/>
      <c r="L23" s="27"/>
      <c r="M23" s="27"/>
      <c r="N23" s="27"/>
      <c r="O23" s="27"/>
      <c r="P23" s="27"/>
      <c r="Q23" s="27"/>
      <c r="R23" s="27"/>
      <c r="S23" s="27"/>
      <c r="T23" s="28"/>
    </row>
    <row r="24" spans="1:20" ht="15.75">
      <c r="A24" s="76">
        <v>6</v>
      </c>
      <c r="B24" s="33" t="s">
        <v>42</v>
      </c>
      <c r="C24" s="20"/>
      <c r="D24" s="27"/>
      <c r="E24" s="27"/>
      <c r="F24" s="27"/>
      <c r="G24" s="27"/>
      <c r="H24" s="27"/>
      <c r="I24" s="27"/>
      <c r="J24" s="27"/>
      <c r="K24" s="27"/>
      <c r="L24" s="27"/>
      <c r="M24" s="27"/>
      <c r="N24" s="27"/>
      <c r="O24" s="27"/>
      <c r="P24" s="27"/>
      <c r="Q24" s="27"/>
      <c r="R24" s="27"/>
      <c r="S24" s="27"/>
      <c r="T24" s="28"/>
    </row>
    <row r="25" spans="1:20" ht="15.75">
      <c r="A25" s="76">
        <v>7</v>
      </c>
      <c r="B25" s="33" t="s">
        <v>43</v>
      </c>
      <c r="C25" s="20"/>
      <c r="D25" s="27"/>
      <c r="E25" s="27"/>
      <c r="F25" s="27"/>
      <c r="G25" s="27"/>
      <c r="H25" s="27"/>
      <c r="I25" s="27"/>
      <c r="J25" s="27"/>
      <c r="K25" s="27"/>
      <c r="L25" s="27"/>
      <c r="M25" s="27"/>
      <c r="N25" s="27"/>
      <c r="O25" s="27"/>
      <c r="P25" s="27"/>
      <c r="Q25" s="27"/>
      <c r="R25" s="27"/>
      <c r="S25" s="27"/>
      <c r="T25" s="28"/>
    </row>
    <row r="26" spans="1:20" ht="15.75">
      <c r="A26" s="76">
        <v>8</v>
      </c>
      <c r="B26" s="33" t="s">
        <v>44</v>
      </c>
      <c r="C26" s="20"/>
      <c r="D26" s="27"/>
      <c r="E26" s="27"/>
      <c r="F26" s="27"/>
      <c r="G26" s="27"/>
      <c r="H26" s="27"/>
      <c r="I26" s="27"/>
      <c r="J26" s="27"/>
      <c r="K26" s="27"/>
      <c r="L26" s="27"/>
      <c r="M26" s="27"/>
      <c r="N26" s="27"/>
      <c r="O26" s="27"/>
      <c r="P26" s="27"/>
      <c r="Q26" s="27"/>
      <c r="R26" s="27"/>
      <c r="S26" s="27"/>
      <c r="T26" s="28"/>
    </row>
    <row r="27" spans="1:20" ht="15.75">
      <c r="A27" s="76">
        <v>9</v>
      </c>
      <c r="B27" s="33" t="s">
        <v>45</v>
      </c>
      <c r="C27" s="21"/>
      <c r="D27" s="27"/>
      <c r="E27" s="27"/>
      <c r="F27" s="27"/>
      <c r="G27" s="27"/>
      <c r="H27" s="27"/>
      <c r="I27" s="27"/>
      <c r="J27" s="27"/>
      <c r="K27" s="27"/>
      <c r="L27" s="27"/>
      <c r="M27" s="27"/>
      <c r="N27" s="27"/>
      <c r="O27" s="27"/>
      <c r="P27" s="27"/>
      <c r="Q27" s="27"/>
      <c r="R27" s="27"/>
      <c r="S27" s="27"/>
      <c r="T27" s="28"/>
    </row>
    <row r="28" spans="1:20" ht="15.75">
      <c r="A28" s="76">
        <v>10</v>
      </c>
      <c r="B28" s="30" t="s">
        <v>15</v>
      </c>
      <c r="C28" s="21"/>
      <c r="D28" s="27"/>
      <c r="E28" s="27"/>
      <c r="F28" s="27"/>
      <c r="G28" s="27"/>
      <c r="H28" s="27"/>
      <c r="I28" s="27"/>
      <c r="J28" s="27"/>
      <c r="K28" s="27"/>
      <c r="L28" s="27"/>
      <c r="M28" s="27"/>
      <c r="N28" s="27"/>
      <c r="O28" s="27"/>
      <c r="P28" s="27"/>
      <c r="Q28" s="27"/>
      <c r="R28" s="27"/>
      <c r="S28" s="27"/>
      <c r="T28" s="28"/>
    </row>
    <row r="29" spans="1:20" ht="15.75">
      <c r="A29" s="76"/>
      <c r="B29" s="34" t="s">
        <v>16</v>
      </c>
      <c r="C29" s="21"/>
      <c r="D29" s="27"/>
      <c r="E29" s="27"/>
      <c r="F29" s="27"/>
      <c r="G29" s="27"/>
      <c r="H29" s="27"/>
      <c r="I29" s="27"/>
      <c r="J29" s="27"/>
      <c r="K29" s="27"/>
      <c r="L29" s="27"/>
      <c r="M29" s="27"/>
      <c r="N29" s="27"/>
      <c r="O29" s="27"/>
      <c r="P29" s="27"/>
      <c r="Q29" s="27"/>
      <c r="R29" s="27"/>
      <c r="S29" s="27"/>
      <c r="T29" s="28"/>
    </row>
    <row r="30" spans="1:20" ht="15.75">
      <c r="A30" s="76"/>
      <c r="B30" s="34" t="s">
        <v>17</v>
      </c>
      <c r="C30" s="21"/>
      <c r="D30" s="27"/>
      <c r="E30" s="27"/>
      <c r="F30" s="27"/>
      <c r="G30" s="27"/>
      <c r="H30" s="27"/>
      <c r="I30" s="27"/>
      <c r="J30" s="27"/>
      <c r="K30" s="27"/>
      <c r="L30" s="27"/>
      <c r="M30" s="27"/>
      <c r="N30" s="27"/>
      <c r="O30" s="27"/>
      <c r="P30" s="27"/>
      <c r="Q30" s="27"/>
      <c r="R30" s="27"/>
      <c r="S30" s="27"/>
      <c r="T30" s="28"/>
    </row>
    <row r="31" spans="1:20" ht="28.5">
      <c r="A31" s="75" t="s">
        <v>18</v>
      </c>
      <c r="B31" s="35" t="s">
        <v>19</v>
      </c>
      <c r="C31" s="21"/>
      <c r="D31" s="27"/>
      <c r="E31" s="27"/>
      <c r="F31" s="27"/>
      <c r="G31" s="27"/>
      <c r="H31" s="27"/>
      <c r="I31" s="27"/>
      <c r="J31" s="27"/>
      <c r="K31" s="27"/>
      <c r="L31" s="27"/>
      <c r="M31" s="27"/>
      <c r="N31" s="27"/>
      <c r="O31" s="27"/>
      <c r="P31" s="27"/>
      <c r="Q31" s="27"/>
      <c r="R31" s="27"/>
      <c r="S31" s="27"/>
      <c r="T31" s="28"/>
    </row>
    <row r="32" spans="1:20" ht="28.5">
      <c r="A32" s="75" t="s">
        <v>20</v>
      </c>
      <c r="B32" s="35" t="s">
        <v>21</v>
      </c>
      <c r="C32" s="27"/>
      <c r="D32" s="27"/>
      <c r="E32" s="27"/>
      <c r="F32" s="27"/>
      <c r="G32" s="27"/>
      <c r="H32" s="27"/>
      <c r="I32" s="27"/>
      <c r="J32" s="27"/>
      <c r="K32" s="27"/>
      <c r="L32" s="27"/>
      <c r="M32" s="27"/>
      <c r="N32" s="27"/>
      <c r="O32" s="27"/>
      <c r="P32" s="27"/>
      <c r="Q32" s="27"/>
      <c r="R32" s="27"/>
      <c r="S32" s="27"/>
      <c r="T32" s="28"/>
    </row>
    <row r="33" spans="1:21" ht="28.5">
      <c r="A33" s="75" t="s">
        <v>22</v>
      </c>
      <c r="B33" s="35" t="s">
        <v>24</v>
      </c>
      <c r="C33" s="27"/>
      <c r="D33" s="27"/>
      <c r="E33" s="27"/>
      <c r="F33" s="27"/>
      <c r="G33" s="27"/>
      <c r="H33" s="27"/>
      <c r="I33" s="27"/>
      <c r="J33" s="27"/>
      <c r="K33" s="27"/>
      <c r="L33" s="27"/>
      <c r="M33" s="27"/>
      <c r="N33" s="27"/>
      <c r="O33" s="27"/>
      <c r="P33" s="27"/>
      <c r="Q33" s="27"/>
      <c r="R33" s="27"/>
      <c r="S33" s="27"/>
      <c r="T33" s="28"/>
    </row>
    <row r="34" spans="1:21" ht="15.75">
      <c r="A34" s="76"/>
      <c r="B34" s="36" t="s">
        <v>25</v>
      </c>
      <c r="C34" s="27"/>
      <c r="D34" s="27"/>
      <c r="E34" s="27"/>
      <c r="F34" s="27"/>
      <c r="G34" s="27"/>
      <c r="H34" s="27"/>
      <c r="I34" s="27"/>
      <c r="J34" s="27"/>
      <c r="K34" s="27"/>
      <c r="L34" s="27"/>
      <c r="M34" s="27"/>
      <c r="N34" s="27"/>
      <c r="O34" s="27"/>
      <c r="P34" s="27"/>
      <c r="Q34" s="27"/>
      <c r="R34" s="27"/>
      <c r="S34" s="27"/>
      <c r="T34" s="28"/>
    </row>
    <row r="35" spans="1:21" ht="15.75">
      <c r="A35" s="76"/>
      <c r="B35" s="36" t="s">
        <v>46</v>
      </c>
      <c r="C35" s="27"/>
      <c r="D35" s="27"/>
      <c r="E35" s="27"/>
      <c r="F35" s="27"/>
      <c r="G35" s="27"/>
      <c r="H35" s="27"/>
      <c r="I35" s="27"/>
      <c r="J35" s="27"/>
      <c r="K35" s="27"/>
      <c r="L35" s="27"/>
      <c r="M35" s="27"/>
      <c r="N35" s="27"/>
      <c r="O35" s="27"/>
      <c r="P35" s="27"/>
      <c r="Q35" s="27"/>
      <c r="R35" s="27"/>
      <c r="S35" s="27"/>
      <c r="T35" s="28"/>
    </row>
    <row r="36" spans="1:21" ht="15.75">
      <c r="A36" s="76"/>
      <c r="B36" s="36" t="s">
        <v>26</v>
      </c>
      <c r="C36" s="27"/>
      <c r="D36" s="27"/>
      <c r="E36" s="27"/>
      <c r="F36" s="27"/>
      <c r="G36" s="27"/>
      <c r="H36" s="27"/>
      <c r="I36" s="27"/>
      <c r="J36" s="27"/>
      <c r="K36" s="27"/>
      <c r="L36" s="27"/>
      <c r="M36" s="27"/>
      <c r="N36" s="27"/>
      <c r="O36" s="27"/>
      <c r="P36" s="27"/>
      <c r="Q36" s="27"/>
      <c r="R36" s="27"/>
      <c r="S36" s="27"/>
      <c r="T36" s="28"/>
    </row>
    <row r="37" spans="1:21" ht="15.75">
      <c r="A37" s="75" t="s">
        <v>23</v>
      </c>
      <c r="B37" s="37" t="s">
        <v>27</v>
      </c>
      <c r="C37" s="27"/>
      <c r="D37" s="27"/>
      <c r="E37" s="27"/>
      <c r="F37" s="27"/>
      <c r="G37" s="27"/>
      <c r="H37" s="27"/>
      <c r="I37" s="27"/>
      <c r="J37" s="27"/>
      <c r="K37" s="27"/>
      <c r="L37" s="27"/>
      <c r="M37" s="27"/>
      <c r="N37" s="27"/>
      <c r="O37" s="27"/>
      <c r="P37" s="27"/>
      <c r="Q37" s="27"/>
      <c r="R37" s="27"/>
      <c r="S37" s="27"/>
      <c r="T37" s="28"/>
    </row>
    <row r="38" spans="1:21" ht="15.75">
      <c r="A38" s="76"/>
      <c r="B38" s="36" t="s">
        <v>47</v>
      </c>
      <c r="C38" s="27"/>
      <c r="D38" s="27"/>
      <c r="E38" s="27"/>
      <c r="F38" s="27"/>
      <c r="G38" s="27"/>
      <c r="H38" s="27"/>
      <c r="I38" s="27"/>
      <c r="J38" s="27"/>
      <c r="K38" s="27"/>
      <c r="L38" s="27"/>
      <c r="M38" s="27"/>
      <c r="N38" s="27"/>
      <c r="O38" s="27"/>
      <c r="P38" s="27"/>
      <c r="Q38" s="27"/>
      <c r="R38" s="27"/>
      <c r="S38" s="27"/>
      <c r="T38" s="28"/>
    </row>
    <row r="39" spans="1:21" ht="15.75">
      <c r="A39" s="76"/>
      <c r="B39" s="36" t="s">
        <v>48</v>
      </c>
      <c r="C39" s="27"/>
      <c r="D39" s="27"/>
      <c r="E39" s="27"/>
      <c r="F39" s="27"/>
      <c r="G39" s="27"/>
      <c r="H39" s="27"/>
      <c r="I39" s="27"/>
      <c r="J39" s="27"/>
      <c r="K39" s="27"/>
      <c r="L39" s="27"/>
      <c r="M39" s="27"/>
      <c r="N39" s="27"/>
      <c r="O39" s="27"/>
      <c r="P39" s="27"/>
      <c r="Q39" s="27"/>
      <c r="R39" s="27"/>
      <c r="S39" s="27"/>
      <c r="T39" s="28"/>
    </row>
    <row r="40" spans="1:21" ht="15.75">
      <c r="A40" s="76"/>
      <c r="B40" s="36" t="s">
        <v>49</v>
      </c>
      <c r="C40" s="27"/>
      <c r="D40" s="27"/>
      <c r="E40" s="27"/>
      <c r="F40" s="27"/>
      <c r="G40" s="27"/>
      <c r="H40" s="27"/>
      <c r="I40" s="27"/>
      <c r="J40" s="27"/>
      <c r="K40" s="27"/>
      <c r="L40" s="27"/>
      <c r="M40" s="27"/>
      <c r="N40" s="27"/>
      <c r="O40" s="27"/>
      <c r="P40" s="27"/>
      <c r="Q40" s="27"/>
      <c r="R40" s="27"/>
      <c r="S40" s="27"/>
      <c r="T40" s="28"/>
    </row>
    <row r="41" spans="1:21" ht="15.75">
      <c r="A41" s="75" t="s">
        <v>69</v>
      </c>
      <c r="B41" s="37" t="s">
        <v>64</v>
      </c>
      <c r="C41" s="27"/>
      <c r="D41" s="27"/>
      <c r="E41" s="27"/>
      <c r="F41" s="27"/>
      <c r="G41" s="27"/>
      <c r="H41" s="27"/>
      <c r="I41" s="27"/>
      <c r="J41" s="27"/>
      <c r="K41" s="27"/>
      <c r="L41" s="27"/>
      <c r="M41" s="27"/>
      <c r="N41" s="27"/>
      <c r="O41" s="27"/>
      <c r="P41" s="27"/>
      <c r="Q41" s="27"/>
      <c r="R41" s="27"/>
      <c r="S41" s="27"/>
      <c r="T41" s="28"/>
    </row>
    <row r="42" spans="1:21" ht="15.75">
      <c r="A42" s="76"/>
      <c r="B42" s="36" t="s">
        <v>65</v>
      </c>
      <c r="C42" s="27"/>
      <c r="D42" s="27"/>
      <c r="E42" s="27"/>
      <c r="F42" s="27"/>
      <c r="G42" s="27"/>
      <c r="H42" s="27"/>
      <c r="I42" s="27"/>
      <c r="J42" s="27"/>
      <c r="K42" s="27"/>
      <c r="L42" s="27"/>
      <c r="M42" s="27"/>
      <c r="N42" s="27"/>
      <c r="O42" s="27"/>
      <c r="P42" s="27"/>
      <c r="Q42" s="27"/>
      <c r="R42" s="27"/>
      <c r="S42" s="27"/>
      <c r="T42" s="28"/>
    </row>
    <row r="43" spans="1:21" ht="31.5">
      <c r="A43" s="76"/>
      <c r="B43" s="32" t="s">
        <v>66</v>
      </c>
      <c r="C43" s="27"/>
      <c r="D43" s="27"/>
      <c r="E43" s="27"/>
      <c r="F43" s="27"/>
      <c r="G43" s="27"/>
      <c r="H43" s="27"/>
      <c r="I43" s="27"/>
      <c r="J43" s="27"/>
      <c r="K43" s="27"/>
      <c r="L43" s="27"/>
      <c r="M43" s="27"/>
      <c r="N43" s="27"/>
      <c r="O43" s="27"/>
      <c r="P43" s="27"/>
      <c r="Q43" s="27"/>
      <c r="R43" s="27"/>
      <c r="S43" s="27"/>
      <c r="T43" s="28"/>
    </row>
    <row r="44" spans="1:21" ht="15.75">
      <c r="A44" s="76"/>
      <c r="B44" s="36" t="s">
        <v>67</v>
      </c>
      <c r="C44" s="27"/>
      <c r="D44" s="27"/>
      <c r="E44" s="27"/>
      <c r="F44" s="27"/>
      <c r="G44" s="27"/>
      <c r="H44" s="27"/>
      <c r="I44" s="27"/>
      <c r="J44" s="27"/>
      <c r="K44" s="27"/>
      <c r="L44" s="27"/>
      <c r="M44" s="27"/>
      <c r="N44" s="27"/>
      <c r="O44" s="27"/>
      <c r="P44" s="27"/>
      <c r="Q44" s="27"/>
      <c r="R44" s="27"/>
      <c r="S44" s="27"/>
      <c r="T44" s="28"/>
    </row>
    <row r="45" spans="1:21" ht="5.25" customHeight="1" thickBot="1">
      <c r="A45" s="38"/>
      <c r="B45" s="39"/>
      <c r="C45" s="40"/>
      <c r="D45" s="40"/>
      <c r="E45" s="40"/>
      <c r="F45" s="40"/>
      <c r="G45" s="40"/>
      <c r="H45" s="40"/>
      <c r="I45" s="40"/>
      <c r="J45" s="40"/>
      <c r="K45" s="40"/>
      <c r="L45" s="40"/>
      <c r="M45" s="40"/>
      <c r="N45" s="40"/>
      <c r="O45" s="40"/>
      <c r="P45" s="40"/>
      <c r="Q45" s="40"/>
      <c r="R45" s="40"/>
      <c r="S45" s="40"/>
      <c r="T45" s="41"/>
    </row>
    <row r="46" spans="1:21">
      <c r="A46" s="2"/>
    </row>
    <row r="47" spans="1:21" ht="15.75" customHeight="1">
      <c r="A47" s="59" t="s">
        <v>59</v>
      </c>
      <c r="B47" s="50"/>
      <c r="C47" s="50"/>
      <c r="D47" s="50"/>
      <c r="E47" s="50"/>
      <c r="F47" s="50"/>
      <c r="G47" s="50"/>
      <c r="H47" s="50"/>
      <c r="I47" s="50"/>
      <c r="J47" s="50"/>
      <c r="K47" s="50"/>
      <c r="L47" s="50"/>
      <c r="M47" s="50"/>
      <c r="N47" s="50"/>
      <c r="O47" s="50"/>
      <c r="P47" s="50"/>
      <c r="Q47" s="6"/>
      <c r="R47" s="56" t="s">
        <v>107</v>
      </c>
      <c r="S47" s="58"/>
      <c r="T47" s="58"/>
    </row>
    <row r="48" spans="1:21" ht="16.5">
      <c r="A48" s="51" t="s">
        <v>60</v>
      </c>
      <c r="B48" s="52"/>
      <c r="C48" s="52"/>
      <c r="D48" s="52"/>
      <c r="E48" s="52"/>
      <c r="F48" s="52"/>
      <c r="G48" s="52"/>
      <c r="H48" s="52"/>
      <c r="I48" s="52"/>
      <c r="J48" s="52"/>
      <c r="K48" s="52"/>
      <c r="L48" s="52"/>
      <c r="M48" s="52"/>
      <c r="N48" s="52"/>
      <c r="O48" s="53"/>
      <c r="P48" s="49"/>
      <c r="Q48" s="6"/>
      <c r="R48" s="55" t="s">
        <v>153</v>
      </c>
      <c r="S48" s="54"/>
      <c r="U48" s="54"/>
    </row>
    <row r="49" spans="1:21" ht="15.75" customHeight="1">
      <c r="A49" s="49" t="s">
        <v>57</v>
      </c>
      <c r="B49" s="50"/>
      <c r="C49" s="50"/>
      <c r="D49" s="50"/>
      <c r="E49" s="50"/>
      <c r="F49" s="50"/>
      <c r="G49" s="50"/>
      <c r="H49" s="50"/>
      <c r="I49" s="50"/>
      <c r="J49" s="50"/>
      <c r="K49" s="50"/>
      <c r="L49" s="50"/>
      <c r="M49" s="50"/>
      <c r="N49" s="50"/>
      <c r="O49" s="50"/>
      <c r="P49" s="50"/>
      <c r="Q49" s="6"/>
      <c r="R49" s="60" t="s">
        <v>58</v>
      </c>
      <c r="T49" s="57"/>
      <c r="U49" s="57"/>
    </row>
    <row r="50" spans="1:21" ht="16.5">
      <c r="A50" s="51" t="s">
        <v>101</v>
      </c>
      <c r="B50" s="52"/>
      <c r="C50" s="52"/>
      <c r="D50" s="52"/>
      <c r="E50" s="52"/>
      <c r="F50" s="52"/>
      <c r="G50" s="52"/>
      <c r="H50" s="52"/>
      <c r="I50" s="52"/>
      <c r="J50" s="52"/>
      <c r="K50" s="52"/>
      <c r="L50" s="52"/>
      <c r="M50" s="52"/>
      <c r="N50" s="52"/>
      <c r="O50" s="53"/>
      <c r="P50" s="49"/>
      <c r="Q50" s="6"/>
      <c r="R50" s="179"/>
      <c r="S50" s="179"/>
      <c r="T50" s="179"/>
    </row>
    <row r="51" spans="1:21" ht="15.75">
      <c r="A51" s="3"/>
      <c r="P51" s="6"/>
      <c r="Q51" s="6"/>
      <c r="R51" s="18"/>
      <c r="S51" s="6"/>
      <c r="T51" s="6"/>
    </row>
    <row r="52" spans="1:21" ht="15.75">
      <c r="A52" s="3"/>
      <c r="B52" s="42"/>
      <c r="P52" s="6"/>
      <c r="Q52" s="6"/>
      <c r="R52" s="6"/>
      <c r="S52" s="6"/>
      <c r="T52" s="6"/>
    </row>
    <row r="53" spans="1:21">
      <c r="A53" s="2"/>
    </row>
  </sheetData>
  <mergeCells count="15">
    <mergeCell ref="R50:T50"/>
    <mergeCell ref="R6:R7"/>
    <mergeCell ref="S6:S7"/>
    <mergeCell ref="T6:T7"/>
    <mergeCell ref="A3:T3"/>
    <mergeCell ref="A5:A7"/>
    <mergeCell ref="B5:B7"/>
    <mergeCell ref="C5:C7"/>
    <mergeCell ref="D5:D7"/>
    <mergeCell ref="E5:R5"/>
    <mergeCell ref="S5:T5"/>
    <mergeCell ref="E6:E7"/>
    <mergeCell ref="F6:F7"/>
    <mergeCell ref="G6:G7"/>
    <mergeCell ref="H6:Q6"/>
  </mergeCells>
  <printOptions horizontalCentered="1" verticalCentered="1"/>
  <pageMargins left="0.27559055118110237" right="0.19685039370078741" top="0.19685039370078741" bottom="0.19685039370078741"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topLeftCell="A10" zoomScale="85" zoomScaleNormal="85" workbookViewId="0">
      <selection activeCell="Q48" sqref="Q48"/>
    </sheetView>
  </sheetViews>
  <sheetFormatPr defaultRowHeight="15"/>
  <cols>
    <col min="1" max="1" width="9.140625" style="1"/>
    <col min="2" max="2" width="47.28515625" style="1" customWidth="1"/>
    <col min="3" max="3" width="12.85546875" style="1" customWidth="1"/>
    <col min="4" max="4" width="11.7109375" style="1" customWidth="1"/>
    <col min="5" max="5" width="9.140625" style="1"/>
    <col min="6" max="6" width="9.5703125" style="1" customWidth="1"/>
    <col min="7" max="16" width="9.140625" style="1"/>
    <col min="17" max="17" width="8.7109375" style="1" customWidth="1"/>
    <col min="18" max="18" width="9.140625" style="1"/>
    <col min="19" max="19" width="11" style="1" customWidth="1"/>
    <col min="20" max="20" width="10.85546875" style="1" customWidth="1"/>
    <col min="21" max="16384" width="9.140625" style="1"/>
  </cols>
  <sheetData>
    <row r="1" spans="1:20" s="6" customFormat="1" ht="15.75">
      <c r="S1" s="5" t="s">
        <v>76</v>
      </c>
    </row>
    <row r="2" spans="1:20" s="6" customFormat="1" ht="15.75">
      <c r="A2" s="5" t="s">
        <v>150</v>
      </c>
    </row>
    <row r="3" spans="1:20" s="6" customFormat="1" ht="15.75">
      <c r="A3" s="182" t="s">
        <v>94</v>
      </c>
      <c r="B3" s="182"/>
      <c r="C3" s="182"/>
      <c r="D3" s="182"/>
      <c r="E3" s="182"/>
      <c r="F3" s="182"/>
      <c r="G3" s="182"/>
      <c r="H3" s="182"/>
      <c r="I3" s="182"/>
      <c r="J3" s="182"/>
      <c r="K3" s="182"/>
      <c r="L3" s="182"/>
      <c r="M3" s="182"/>
      <c r="N3" s="182"/>
      <c r="O3" s="182"/>
      <c r="P3" s="182"/>
      <c r="Q3" s="182"/>
      <c r="R3" s="182"/>
      <c r="S3" s="182"/>
      <c r="T3" s="182"/>
    </row>
    <row r="4" spans="1:20" s="6" customFormat="1" ht="16.5" thickBot="1">
      <c r="A4" s="8"/>
      <c r="T4" s="8" t="s">
        <v>0</v>
      </c>
    </row>
    <row r="5" spans="1:20" s="22" customFormat="1" ht="63.75" customHeight="1">
      <c r="A5" s="183" t="s">
        <v>1</v>
      </c>
      <c r="B5" s="185" t="s">
        <v>2</v>
      </c>
      <c r="C5" s="185" t="s">
        <v>91</v>
      </c>
      <c r="D5" s="185" t="s">
        <v>92</v>
      </c>
      <c r="E5" s="185" t="s">
        <v>93</v>
      </c>
      <c r="F5" s="185"/>
      <c r="G5" s="185"/>
      <c r="H5" s="185"/>
      <c r="I5" s="185"/>
      <c r="J5" s="185"/>
      <c r="K5" s="185"/>
      <c r="L5" s="185"/>
      <c r="M5" s="185"/>
      <c r="N5" s="185"/>
      <c r="O5" s="185"/>
      <c r="P5" s="185"/>
      <c r="Q5" s="185"/>
      <c r="R5" s="185"/>
      <c r="S5" s="185" t="s">
        <v>71</v>
      </c>
      <c r="T5" s="186"/>
    </row>
    <row r="6" spans="1:20" s="22" customFormat="1" ht="15.75" customHeight="1">
      <c r="A6" s="184"/>
      <c r="B6" s="180"/>
      <c r="C6" s="180"/>
      <c r="D6" s="180"/>
      <c r="E6" s="180" t="s">
        <v>3</v>
      </c>
      <c r="F6" s="180" t="s">
        <v>4</v>
      </c>
      <c r="G6" s="180" t="s">
        <v>56</v>
      </c>
      <c r="H6" s="187" t="s">
        <v>5</v>
      </c>
      <c r="I6" s="187"/>
      <c r="J6" s="187"/>
      <c r="K6" s="187"/>
      <c r="L6" s="187"/>
      <c r="M6" s="187"/>
      <c r="N6" s="187"/>
      <c r="O6" s="187"/>
      <c r="P6" s="187"/>
      <c r="Q6" s="187"/>
      <c r="R6" s="188" t="s">
        <v>62</v>
      </c>
      <c r="S6" s="180" t="s">
        <v>72</v>
      </c>
      <c r="T6" s="181" t="s">
        <v>73</v>
      </c>
    </row>
    <row r="7" spans="1:20" s="22" customFormat="1" ht="147" customHeight="1">
      <c r="A7" s="184"/>
      <c r="B7" s="180"/>
      <c r="C7" s="180"/>
      <c r="D7" s="180"/>
      <c r="E7" s="180"/>
      <c r="F7" s="180"/>
      <c r="G7" s="180"/>
      <c r="H7" s="72" t="s">
        <v>6</v>
      </c>
      <c r="I7" s="72" t="s">
        <v>7</v>
      </c>
      <c r="J7" s="72" t="s">
        <v>33</v>
      </c>
      <c r="K7" s="72" t="s">
        <v>9</v>
      </c>
      <c r="L7" s="72" t="s">
        <v>10</v>
      </c>
      <c r="M7" s="72" t="s">
        <v>51</v>
      </c>
      <c r="N7" s="72" t="s">
        <v>11</v>
      </c>
      <c r="O7" s="72" t="s">
        <v>50</v>
      </c>
      <c r="P7" s="72" t="s">
        <v>12</v>
      </c>
      <c r="Q7" s="72" t="s">
        <v>52</v>
      </c>
      <c r="R7" s="188"/>
      <c r="S7" s="180"/>
      <c r="T7" s="181"/>
    </row>
    <row r="8" spans="1:20" s="4" customFormat="1" ht="22.5">
      <c r="A8" s="73">
        <v>1</v>
      </c>
      <c r="B8" s="44" t="s">
        <v>53</v>
      </c>
      <c r="C8" s="43">
        <v>3</v>
      </c>
      <c r="D8" s="43">
        <f>C8+1</f>
        <v>4</v>
      </c>
      <c r="E8" s="43" t="s">
        <v>55</v>
      </c>
      <c r="F8" s="43">
        <v>6</v>
      </c>
      <c r="G8" s="45" t="s">
        <v>54</v>
      </c>
      <c r="H8" s="43">
        <v>8</v>
      </c>
      <c r="I8" s="43">
        <f t="shared" ref="I8:R8" si="0">H8+1</f>
        <v>9</v>
      </c>
      <c r="J8" s="43">
        <f t="shared" si="0"/>
        <v>10</v>
      </c>
      <c r="K8" s="43">
        <f t="shared" si="0"/>
        <v>11</v>
      </c>
      <c r="L8" s="43">
        <f t="shared" si="0"/>
        <v>12</v>
      </c>
      <c r="M8" s="43">
        <f t="shared" si="0"/>
        <v>13</v>
      </c>
      <c r="N8" s="43">
        <f t="shared" si="0"/>
        <v>14</v>
      </c>
      <c r="O8" s="43">
        <f t="shared" si="0"/>
        <v>15</v>
      </c>
      <c r="P8" s="43">
        <f t="shared" si="0"/>
        <v>16</v>
      </c>
      <c r="Q8" s="43">
        <f t="shared" si="0"/>
        <v>17</v>
      </c>
      <c r="R8" s="43">
        <f t="shared" si="0"/>
        <v>18</v>
      </c>
      <c r="S8" s="46" t="s">
        <v>95</v>
      </c>
      <c r="T8" s="47" t="s">
        <v>96</v>
      </c>
    </row>
    <row r="9" spans="1:20" ht="15.75">
      <c r="A9" s="74"/>
      <c r="B9" s="23" t="s">
        <v>70</v>
      </c>
      <c r="C9" s="24"/>
      <c r="D9" s="24"/>
      <c r="E9" s="24"/>
      <c r="F9" s="24"/>
      <c r="G9" s="24"/>
      <c r="H9" s="24"/>
      <c r="I9" s="24"/>
      <c r="J9" s="24"/>
      <c r="K9" s="24"/>
      <c r="L9" s="24"/>
      <c r="M9" s="24"/>
      <c r="N9" s="24"/>
      <c r="O9" s="24"/>
      <c r="P9" s="24"/>
      <c r="Q9" s="24"/>
      <c r="R9" s="24"/>
      <c r="S9" s="24"/>
      <c r="T9" s="25"/>
    </row>
    <row r="10" spans="1:20" ht="15.75">
      <c r="A10" s="75" t="s">
        <v>13</v>
      </c>
      <c r="B10" s="26" t="s">
        <v>14</v>
      </c>
      <c r="C10" s="27"/>
      <c r="D10" s="27"/>
      <c r="E10" s="27"/>
      <c r="F10" s="27"/>
      <c r="G10" s="27"/>
      <c r="H10" s="27"/>
      <c r="I10" s="27"/>
      <c r="J10" s="27"/>
      <c r="K10" s="27"/>
      <c r="L10" s="27"/>
      <c r="M10" s="27"/>
      <c r="N10" s="27"/>
      <c r="O10" s="27"/>
      <c r="P10" s="27"/>
      <c r="Q10" s="27"/>
      <c r="R10" s="27"/>
      <c r="S10" s="27"/>
      <c r="T10" s="28"/>
    </row>
    <row r="11" spans="1:20" ht="15.75">
      <c r="A11" s="76"/>
      <c r="B11" s="29" t="s">
        <v>34</v>
      </c>
      <c r="C11" s="20"/>
      <c r="D11" s="27"/>
      <c r="E11" s="27"/>
      <c r="F11" s="27"/>
      <c r="G11" s="27"/>
      <c r="H11" s="27"/>
      <c r="I11" s="27"/>
      <c r="J11" s="27"/>
      <c r="K11" s="27"/>
      <c r="L11" s="27"/>
      <c r="M11" s="27"/>
      <c r="N11" s="27"/>
      <c r="O11" s="27"/>
      <c r="P11" s="27"/>
      <c r="Q11" s="27"/>
      <c r="R11" s="27"/>
      <c r="S11" s="27"/>
      <c r="T11" s="28"/>
    </row>
    <row r="12" spans="1:20" ht="15.75">
      <c r="A12" s="77">
        <v>1</v>
      </c>
      <c r="B12" s="30" t="s">
        <v>35</v>
      </c>
      <c r="C12" s="20"/>
      <c r="D12" s="27"/>
      <c r="E12" s="27"/>
      <c r="F12" s="27"/>
      <c r="G12" s="27"/>
      <c r="H12" s="27"/>
      <c r="I12" s="27"/>
      <c r="J12" s="27"/>
      <c r="K12" s="27"/>
      <c r="L12" s="27"/>
      <c r="M12" s="27"/>
      <c r="N12" s="27"/>
      <c r="O12" s="27"/>
      <c r="P12" s="27"/>
      <c r="Q12" s="27"/>
      <c r="R12" s="27"/>
      <c r="S12" s="27"/>
      <c r="T12" s="28"/>
    </row>
    <row r="13" spans="1:20" ht="15.75">
      <c r="A13" s="77"/>
      <c r="B13" s="31" t="s">
        <v>36</v>
      </c>
      <c r="C13" s="20"/>
      <c r="D13" s="27"/>
      <c r="E13" s="27"/>
      <c r="F13" s="27"/>
      <c r="G13" s="27"/>
      <c r="H13" s="27"/>
      <c r="I13" s="27"/>
      <c r="J13" s="27"/>
      <c r="K13" s="27"/>
      <c r="L13" s="27"/>
      <c r="M13" s="27"/>
      <c r="N13" s="27"/>
      <c r="O13" s="27"/>
      <c r="P13" s="27"/>
      <c r="Q13" s="27"/>
      <c r="R13" s="27"/>
      <c r="S13" s="27"/>
      <c r="T13" s="28"/>
    </row>
    <row r="14" spans="1:20" s="119" customFormat="1" ht="15.75">
      <c r="A14" s="118"/>
      <c r="B14" s="107" t="s">
        <v>141</v>
      </c>
      <c r="C14" s="108">
        <v>18</v>
      </c>
      <c r="D14" s="108">
        <v>13</v>
      </c>
      <c r="E14" s="125">
        <f>F14+G14+R14</f>
        <v>2497.0743589999997</v>
      </c>
      <c r="F14" s="125">
        <v>755.355368</v>
      </c>
      <c r="G14" s="125">
        <f>SUM(H14:Q14)</f>
        <v>1492.8450619999999</v>
      </c>
      <c r="H14" s="125">
        <v>277.83</v>
      </c>
      <c r="I14" s="125">
        <v>33.976405</v>
      </c>
      <c r="J14" s="125"/>
      <c r="K14" s="125">
        <v>506.52114699999998</v>
      </c>
      <c r="L14" s="125">
        <v>270.52704</v>
      </c>
      <c r="M14" s="125">
        <v>100.31399999999999</v>
      </c>
      <c r="N14" s="125"/>
      <c r="O14" s="125"/>
      <c r="P14" s="125">
        <v>63.960025999999999</v>
      </c>
      <c r="Q14" s="125">
        <v>239.716444</v>
      </c>
      <c r="R14" s="125">
        <v>248.873929</v>
      </c>
      <c r="S14" s="109">
        <f>F14/D14/12/((1.8+2.34)/2)</f>
        <v>2.3391408646104299</v>
      </c>
      <c r="T14" s="128">
        <f>G14/D14/12/((1.8+2.34)/2)</f>
        <v>4.6229563421280808</v>
      </c>
    </row>
    <row r="15" spans="1:20" s="119" customFormat="1" ht="15.75">
      <c r="A15" s="118"/>
      <c r="B15" s="123" t="s">
        <v>142</v>
      </c>
      <c r="C15" s="132">
        <v>21</v>
      </c>
      <c r="D15" s="124">
        <v>21</v>
      </c>
      <c r="E15" s="126">
        <v>3457.7355799999996</v>
      </c>
      <c r="F15" s="126">
        <v>1525.16282</v>
      </c>
      <c r="G15" s="126">
        <v>1606.757421</v>
      </c>
      <c r="H15" s="126">
        <v>365.14800000000002</v>
      </c>
      <c r="I15" s="126">
        <v>37.999519999999997</v>
      </c>
      <c r="J15" s="126"/>
      <c r="K15" s="126">
        <v>701.88758499999994</v>
      </c>
      <c r="L15" s="126">
        <v>290.86847999999998</v>
      </c>
      <c r="M15" s="126">
        <v>134.42400000000001</v>
      </c>
      <c r="N15" s="126"/>
      <c r="O15" s="126"/>
      <c r="P15" s="126">
        <v>76.429835999999995</v>
      </c>
      <c r="Q15" s="126"/>
      <c r="R15" s="126">
        <v>325.81533899999999</v>
      </c>
      <c r="S15" s="126">
        <v>2.9237842573422284</v>
      </c>
      <c r="T15" s="129">
        <v>0.77005090723487479</v>
      </c>
    </row>
    <row r="16" spans="1:20" s="119" customFormat="1" ht="15.75">
      <c r="A16" s="118"/>
      <c r="B16" s="123" t="s">
        <v>143</v>
      </c>
      <c r="C16" s="132">
        <v>43</v>
      </c>
      <c r="D16" s="124">
        <v>43</v>
      </c>
      <c r="E16" s="127">
        <v>7932.8074760000009</v>
      </c>
      <c r="F16" s="127">
        <v>3159.4336710000002</v>
      </c>
      <c r="G16" s="127">
        <v>3993.9363500000004</v>
      </c>
      <c r="H16" s="127">
        <v>576.702</v>
      </c>
      <c r="I16" s="127">
        <v>71.469112999999993</v>
      </c>
      <c r="J16" s="127"/>
      <c r="K16" s="127">
        <v>1804.66128</v>
      </c>
      <c r="L16" s="127">
        <v>712.62072000000001</v>
      </c>
      <c r="M16" s="127">
        <v>322.97039999999998</v>
      </c>
      <c r="N16" s="127"/>
      <c r="O16" s="127"/>
      <c r="P16" s="127">
        <v>278.22683699999999</v>
      </c>
      <c r="Q16" s="127">
        <v>227.286</v>
      </c>
      <c r="R16" s="127">
        <v>779.437455</v>
      </c>
      <c r="S16" s="127">
        <v>2.9579388748455231</v>
      </c>
      <c r="T16" s="130">
        <v>0.9348051600007492</v>
      </c>
    </row>
    <row r="17" spans="1:20" s="119" customFormat="1" ht="15.75">
      <c r="A17" s="118"/>
      <c r="B17" s="107" t="s">
        <v>145</v>
      </c>
      <c r="C17" s="134">
        <v>26</v>
      </c>
      <c r="D17" s="108">
        <v>25</v>
      </c>
      <c r="E17" s="125">
        <f>F17+G17+R17</f>
        <v>5417.0795900000003</v>
      </c>
      <c r="F17" s="125">
        <v>1917.9033300000001</v>
      </c>
      <c r="G17" s="125">
        <f>SUM(H17:Q17)</f>
        <v>2955.7716200000004</v>
      </c>
      <c r="H17" s="125">
        <v>445.15800000000002</v>
      </c>
      <c r="I17" s="125">
        <v>61.04562</v>
      </c>
      <c r="J17" s="125"/>
      <c r="K17" s="125">
        <v>1178.5645300000001</v>
      </c>
      <c r="L17" s="125">
        <v>382.23527999999999</v>
      </c>
      <c r="M17" s="125">
        <v>251.55</v>
      </c>
      <c r="N17" s="125"/>
      <c r="O17" s="125"/>
      <c r="P17" s="125">
        <v>215.27795</v>
      </c>
      <c r="Q17" s="125">
        <v>421.94024000000002</v>
      </c>
      <c r="R17" s="125">
        <v>543.40463999999997</v>
      </c>
      <c r="S17" s="109">
        <f>F17/D17/12/((1.8+2.34)/2)</f>
        <v>3.0884111594202901</v>
      </c>
      <c r="T17" s="128">
        <f>G17/D17/12/((1.8+2.34)/2)</f>
        <v>4.7596966505636082</v>
      </c>
    </row>
    <row r="18" spans="1:20" s="119" customFormat="1" ht="31.5" customHeight="1">
      <c r="A18" s="131"/>
      <c r="B18" s="107" t="s">
        <v>148</v>
      </c>
      <c r="C18" s="132">
        <v>35</v>
      </c>
      <c r="D18" s="132">
        <v>34</v>
      </c>
      <c r="E18" s="133">
        <f>F18+G18+R18</f>
        <v>14928.22968</v>
      </c>
      <c r="F18" s="133">
        <f>(2.34*6*215.83)+(1.8*6*215.83)</f>
        <v>5361.217200000001</v>
      </c>
      <c r="G18" s="133">
        <f>H18+I18+J18+K18+L18+M18+N18+O18+P18+Q18+R18</f>
        <v>8302.0360799999999</v>
      </c>
      <c r="H18" s="133">
        <f>(2.34*6*47.6)+(1.8*6*47.6)</f>
        <v>1182.384</v>
      </c>
      <c r="I18" s="133">
        <f>(2.34*6*5.85)+(1.8*12*5.85)</f>
        <v>208.49399999999997</v>
      </c>
      <c r="J18" s="133"/>
      <c r="K18" s="133">
        <f>(2.34*6*138.14)+(1.8*6*138.14)</f>
        <v>3431.3975999999998</v>
      </c>
      <c r="L18" s="133">
        <f>(2.34*6*33.712)+(1.8*6*33.712)</f>
        <v>837.40608000000009</v>
      </c>
      <c r="M18" s="127">
        <f>(2.34*6*17.1)+(1.8*6*17.1)</f>
        <v>424.76400000000001</v>
      </c>
      <c r="N18" s="127"/>
      <c r="O18" s="127"/>
      <c r="P18" s="127">
        <f>(2.34*6*21.45)+(1.8*6*21.45)</f>
        <v>532.81799999999998</v>
      </c>
      <c r="Q18" s="127">
        <f>(2.34*6*16.9)+(1.8*6*16.9)</f>
        <v>419.79599999999994</v>
      </c>
      <c r="R18" s="127">
        <f>(2.34*6*53.51)+(1.6*6*53.51)</f>
        <v>1264.9764</v>
      </c>
      <c r="S18" s="127">
        <f>F18/D18/12/(1.8+2.34)/2</f>
        <v>1.5869852941176474</v>
      </c>
      <c r="T18" s="130">
        <f>G18/D18/12/(1.8+2.34)/2</f>
        <v>2.4575033390167662</v>
      </c>
    </row>
    <row r="19" spans="1:20" ht="15.75">
      <c r="A19" s="76"/>
      <c r="B19" s="31" t="s">
        <v>37</v>
      </c>
      <c r="C19" s="20"/>
      <c r="D19" s="27"/>
      <c r="E19" s="27"/>
      <c r="F19" s="27"/>
      <c r="G19" s="27"/>
      <c r="H19" s="27"/>
      <c r="I19" s="27"/>
      <c r="J19" s="27"/>
      <c r="K19" s="27"/>
      <c r="L19" s="27"/>
      <c r="M19" s="27"/>
      <c r="N19" s="27"/>
      <c r="O19" s="27"/>
      <c r="P19" s="27"/>
      <c r="Q19" s="27"/>
      <c r="R19" s="27"/>
      <c r="S19" s="27"/>
      <c r="T19" s="28"/>
    </row>
    <row r="20" spans="1:20" ht="15.75">
      <c r="A20" s="76">
        <v>2</v>
      </c>
      <c r="B20" s="30" t="s">
        <v>38</v>
      </c>
      <c r="C20" s="20"/>
      <c r="D20" s="27"/>
      <c r="E20" s="27"/>
      <c r="F20" s="27"/>
      <c r="G20" s="27"/>
      <c r="H20" s="27"/>
      <c r="I20" s="27"/>
      <c r="J20" s="27"/>
      <c r="K20" s="27"/>
      <c r="L20" s="27"/>
      <c r="M20" s="27"/>
      <c r="N20" s="27"/>
      <c r="O20" s="27"/>
      <c r="P20" s="27"/>
      <c r="Q20" s="27"/>
      <c r="R20" s="27"/>
      <c r="S20" s="27"/>
      <c r="T20" s="28"/>
    </row>
    <row r="21" spans="1:20" ht="15.75">
      <c r="A21" s="76">
        <v>3</v>
      </c>
      <c r="B21" s="33" t="s">
        <v>39</v>
      </c>
      <c r="C21" s="20"/>
      <c r="D21" s="27"/>
      <c r="E21" s="27"/>
      <c r="F21" s="27"/>
      <c r="G21" s="27"/>
      <c r="H21" s="27"/>
      <c r="I21" s="27"/>
      <c r="J21" s="27"/>
      <c r="K21" s="27"/>
      <c r="L21" s="27"/>
      <c r="M21" s="27"/>
      <c r="N21" s="27"/>
      <c r="O21" s="27"/>
      <c r="P21" s="27"/>
      <c r="Q21" s="27"/>
      <c r="R21" s="27"/>
      <c r="S21" s="27"/>
      <c r="T21" s="28"/>
    </row>
    <row r="22" spans="1:20" ht="15.75">
      <c r="A22" s="76">
        <v>4</v>
      </c>
      <c r="B22" s="33" t="s">
        <v>40</v>
      </c>
      <c r="C22" s="20"/>
      <c r="D22" s="27"/>
      <c r="E22" s="27"/>
      <c r="F22" s="27"/>
      <c r="G22" s="27"/>
      <c r="H22" s="27"/>
      <c r="I22" s="27"/>
      <c r="J22" s="27"/>
      <c r="K22" s="27"/>
      <c r="L22" s="27"/>
      <c r="M22" s="27"/>
      <c r="N22" s="27"/>
      <c r="O22" s="27"/>
      <c r="P22" s="27"/>
      <c r="Q22" s="27"/>
      <c r="R22" s="27"/>
      <c r="S22" s="27"/>
      <c r="T22" s="28"/>
    </row>
    <row r="23" spans="1:20" ht="15.75">
      <c r="A23" s="76">
        <v>5</v>
      </c>
      <c r="B23" s="33" t="s">
        <v>41</v>
      </c>
      <c r="C23" s="20"/>
      <c r="D23" s="27"/>
      <c r="E23" s="27"/>
      <c r="F23" s="27"/>
      <c r="G23" s="27"/>
      <c r="H23" s="27"/>
      <c r="I23" s="27"/>
      <c r="J23" s="27"/>
      <c r="K23" s="27"/>
      <c r="L23" s="27"/>
      <c r="M23" s="27"/>
      <c r="N23" s="27"/>
      <c r="O23" s="27"/>
      <c r="P23" s="27"/>
      <c r="Q23" s="27"/>
      <c r="R23" s="27"/>
      <c r="S23" s="27"/>
      <c r="T23" s="28"/>
    </row>
    <row r="24" spans="1:20" ht="15.75">
      <c r="A24" s="76">
        <v>6</v>
      </c>
      <c r="B24" s="33" t="s">
        <v>42</v>
      </c>
      <c r="C24" s="20"/>
      <c r="D24" s="27"/>
      <c r="E24" s="27"/>
      <c r="F24" s="27"/>
      <c r="G24" s="27"/>
      <c r="H24" s="27"/>
      <c r="I24" s="27"/>
      <c r="J24" s="27"/>
      <c r="K24" s="27"/>
      <c r="L24" s="27"/>
      <c r="M24" s="27"/>
      <c r="N24" s="27"/>
      <c r="O24" s="27"/>
      <c r="P24" s="27"/>
      <c r="Q24" s="27"/>
      <c r="R24" s="27"/>
      <c r="S24" s="27"/>
      <c r="T24" s="28"/>
    </row>
    <row r="25" spans="1:20" ht="15.75">
      <c r="A25" s="76">
        <v>7</v>
      </c>
      <c r="B25" s="33" t="s">
        <v>43</v>
      </c>
      <c r="C25" s="20"/>
      <c r="D25" s="27"/>
      <c r="E25" s="27"/>
      <c r="F25" s="27"/>
      <c r="G25" s="27"/>
      <c r="H25" s="27"/>
      <c r="I25" s="27"/>
      <c r="J25" s="27"/>
      <c r="K25" s="27"/>
      <c r="L25" s="27"/>
      <c r="M25" s="27"/>
      <c r="N25" s="27"/>
      <c r="O25" s="27"/>
      <c r="P25" s="27"/>
      <c r="Q25" s="27"/>
      <c r="R25" s="27"/>
      <c r="S25" s="27"/>
      <c r="T25" s="28"/>
    </row>
    <row r="26" spans="1:20" ht="15.75">
      <c r="A26" s="76">
        <v>8</v>
      </c>
      <c r="B26" s="33" t="s">
        <v>44</v>
      </c>
      <c r="C26" s="20"/>
      <c r="D26" s="27"/>
      <c r="E26" s="27"/>
      <c r="F26" s="27"/>
      <c r="G26" s="27"/>
      <c r="H26" s="27"/>
      <c r="I26" s="27"/>
      <c r="J26" s="27"/>
      <c r="K26" s="27"/>
      <c r="L26" s="27"/>
      <c r="M26" s="27"/>
      <c r="N26" s="27"/>
      <c r="O26" s="27"/>
      <c r="P26" s="27"/>
      <c r="Q26" s="27"/>
      <c r="R26" s="27"/>
      <c r="S26" s="27"/>
      <c r="T26" s="28"/>
    </row>
    <row r="27" spans="1:20" ht="15.75">
      <c r="A27" s="76">
        <v>9</v>
      </c>
      <c r="B27" s="33" t="s">
        <v>45</v>
      </c>
      <c r="C27" s="21"/>
      <c r="D27" s="27"/>
      <c r="E27" s="27"/>
      <c r="F27" s="27"/>
      <c r="G27" s="27"/>
      <c r="H27" s="27"/>
      <c r="I27" s="27"/>
      <c r="J27" s="27"/>
      <c r="K27" s="27"/>
      <c r="L27" s="27"/>
      <c r="M27" s="27"/>
      <c r="N27" s="27"/>
      <c r="O27" s="27"/>
      <c r="P27" s="27"/>
      <c r="Q27" s="27"/>
      <c r="R27" s="27"/>
      <c r="S27" s="27"/>
      <c r="T27" s="28"/>
    </row>
    <row r="28" spans="1:20" ht="15.75">
      <c r="A28" s="76">
        <v>10</v>
      </c>
      <c r="B28" s="30" t="s">
        <v>15</v>
      </c>
      <c r="C28" s="21"/>
      <c r="D28" s="27"/>
      <c r="E28" s="27"/>
      <c r="F28" s="27"/>
      <c r="G28" s="27"/>
      <c r="H28" s="27"/>
      <c r="I28" s="27"/>
      <c r="J28" s="27"/>
      <c r="K28" s="27"/>
      <c r="L28" s="27"/>
      <c r="M28" s="27"/>
      <c r="N28" s="27"/>
      <c r="O28" s="27"/>
      <c r="P28" s="27"/>
      <c r="Q28" s="27"/>
      <c r="R28" s="27"/>
      <c r="S28" s="27"/>
      <c r="T28" s="28"/>
    </row>
    <row r="29" spans="1:20" ht="15.75">
      <c r="A29" s="76"/>
      <c r="B29" s="34" t="s">
        <v>16</v>
      </c>
      <c r="C29" s="21"/>
      <c r="D29" s="27"/>
      <c r="E29" s="27"/>
      <c r="F29" s="27"/>
      <c r="G29" s="27"/>
      <c r="H29" s="27"/>
      <c r="I29" s="27"/>
      <c r="J29" s="27"/>
      <c r="K29" s="27"/>
      <c r="L29" s="27"/>
      <c r="M29" s="27"/>
      <c r="N29" s="27"/>
      <c r="O29" s="27"/>
      <c r="P29" s="27"/>
      <c r="Q29" s="27"/>
      <c r="R29" s="27"/>
      <c r="S29" s="27"/>
      <c r="T29" s="28"/>
    </row>
    <row r="30" spans="1:20" ht="15.75">
      <c r="A30" s="76"/>
      <c r="B30" s="34" t="s">
        <v>17</v>
      </c>
      <c r="C30" s="21"/>
      <c r="D30" s="27"/>
      <c r="E30" s="27"/>
      <c r="F30" s="27"/>
      <c r="G30" s="27"/>
      <c r="H30" s="27"/>
      <c r="I30" s="27"/>
      <c r="J30" s="27"/>
      <c r="K30" s="27"/>
      <c r="L30" s="27"/>
      <c r="M30" s="27"/>
      <c r="N30" s="27"/>
      <c r="O30" s="27"/>
      <c r="P30" s="27"/>
      <c r="Q30" s="27"/>
      <c r="R30" s="27"/>
      <c r="S30" s="27"/>
      <c r="T30" s="28"/>
    </row>
    <row r="31" spans="1:20" ht="28.5">
      <c r="A31" s="75" t="s">
        <v>18</v>
      </c>
      <c r="B31" s="35" t="s">
        <v>19</v>
      </c>
      <c r="C31" s="21"/>
      <c r="D31" s="27"/>
      <c r="E31" s="27"/>
      <c r="F31" s="27"/>
      <c r="G31" s="27"/>
      <c r="H31" s="27"/>
      <c r="I31" s="27"/>
      <c r="J31" s="27"/>
      <c r="K31" s="27"/>
      <c r="L31" s="27"/>
      <c r="M31" s="27"/>
      <c r="N31" s="27"/>
      <c r="O31" s="27"/>
      <c r="P31" s="27"/>
      <c r="Q31" s="27"/>
      <c r="R31" s="27"/>
      <c r="S31" s="27"/>
      <c r="T31" s="28"/>
    </row>
    <row r="32" spans="1:20" ht="28.5">
      <c r="A32" s="75" t="s">
        <v>20</v>
      </c>
      <c r="B32" s="35" t="s">
        <v>21</v>
      </c>
      <c r="C32" s="27"/>
      <c r="D32" s="27"/>
      <c r="E32" s="27"/>
      <c r="F32" s="27"/>
      <c r="G32" s="27"/>
      <c r="H32" s="27"/>
      <c r="I32" s="27"/>
      <c r="J32" s="27"/>
      <c r="K32" s="27"/>
      <c r="L32" s="27"/>
      <c r="M32" s="27"/>
      <c r="N32" s="27"/>
      <c r="O32" s="27"/>
      <c r="P32" s="27"/>
      <c r="Q32" s="27"/>
      <c r="R32" s="27"/>
      <c r="S32" s="27"/>
      <c r="T32" s="28"/>
    </row>
    <row r="33" spans="1:21" ht="28.5">
      <c r="A33" s="75" t="s">
        <v>22</v>
      </c>
      <c r="B33" s="35" t="s">
        <v>24</v>
      </c>
      <c r="C33" s="27"/>
      <c r="D33" s="27"/>
      <c r="E33" s="27"/>
      <c r="F33" s="27"/>
      <c r="G33" s="27"/>
      <c r="H33" s="27"/>
      <c r="I33" s="27"/>
      <c r="J33" s="27"/>
      <c r="K33" s="27"/>
      <c r="L33" s="27"/>
      <c r="M33" s="27"/>
      <c r="N33" s="27"/>
      <c r="O33" s="27"/>
      <c r="P33" s="27"/>
      <c r="Q33" s="27"/>
      <c r="R33" s="27"/>
      <c r="S33" s="27"/>
      <c r="T33" s="28"/>
    </row>
    <row r="34" spans="1:21" ht="15.75">
      <c r="A34" s="76"/>
      <c r="B34" s="36" t="s">
        <v>25</v>
      </c>
      <c r="C34" s="27"/>
      <c r="D34" s="27"/>
      <c r="E34" s="27"/>
      <c r="F34" s="27"/>
      <c r="G34" s="27"/>
      <c r="H34" s="27"/>
      <c r="I34" s="27"/>
      <c r="J34" s="27"/>
      <c r="K34" s="27"/>
      <c r="L34" s="27"/>
      <c r="M34" s="27"/>
      <c r="N34" s="27"/>
      <c r="O34" s="27"/>
      <c r="P34" s="27"/>
      <c r="Q34" s="27"/>
      <c r="R34" s="27"/>
      <c r="S34" s="27"/>
      <c r="T34" s="28"/>
    </row>
    <row r="35" spans="1:21" ht="15.75">
      <c r="A35" s="76"/>
      <c r="B35" s="36" t="s">
        <v>46</v>
      </c>
      <c r="C35" s="27"/>
      <c r="D35" s="27"/>
      <c r="E35" s="27"/>
      <c r="F35" s="27"/>
      <c r="G35" s="27"/>
      <c r="H35" s="27"/>
      <c r="I35" s="27"/>
      <c r="J35" s="27"/>
      <c r="K35" s="27"/>
      <c r="L35" s="27"/>
      <c r="M35" s="27"/>
      <c r="N35" s="27"/>
      <c r="O35" s="27"/>
      <c r="P35" s="27"/>
      <c r="Q35" s="27"/>
      <c r="R35" s="27"/>
      <c r="S35" s="27"/>
      <c r="T35" s="28"/>
    </row>
    <row r="36" spans="1:21" ht="15.75">
      <c r="A36" s="76"/>
      <c r="B36" s="36" t="s">
        <v>26</v>
      </c>
      <c r="C36" s="27"/>
      <c r="D36" s="27"/>
      <c r="E36" s="27"/>
      <c r="F36" s="27"/>
      <c r="G36" s="27"/>
      <c r="H36" s="27"/>
      <c r="I36" s="27"/>
      <c r="J36" s="27"/>
      <c r="K36" s="27"/>
      <c r="L36" s="27"/>
      <c r="M36" s="27"/>
      <c r="N36" s="27"/>
      <c r="O36" s="27"/>
      <c r="P36" s="27"/>
      <c r="Q36" s="27"/>
      <c r="R36" s="27"/>
      <c r="S36" s="27"/>
      <c r="T36" s="28"/>
    </row>
    <row r="37" spans="1:21" ht="15.75">
      <c r="A37" s="75" t="s">
        <v>23</v>
      </c>
      <c r="B37" s="37" t="s">
        <v>27</v>
      </c>
      <c r="C37" s="27"/>
      <c r="D37" s="27"/>
      <c r="E37" s="27"/>
      <c r="F37" s="27"/>
      <c r="G37" s="27"/>
      <c r="H37" s="27"/>
      <c r="I37" s="27"/>
      <c r="J37" s="27"/>
      <c r="K37" s="27"/>
      <c r="L37" s="27"/>
      <c r="M37" s="27"/>
      <c r="N37" s="27"/>
      <c r="O37" s="27"/>
      <c r="P37" s="27"/>
      <c r="Q37" s="27"/>
      <c r="R37" s="27"/>
      <c r="S37" s="27"/>
      <c r="T37" s="28"/>
    </row>
    <row r="38" spans="1:21" ht="15.75">
      <c r="A38" s="76"/>
      <c r="B38" s="36" t="s">
        <v>47</v>
      </c>
      <c r="C38" s="27"/>
      <c r="D38" s="27"/>
      <c r="E38" s="27"/>
      <c r="F38" s="27"/>
      <c r="G38" s="27"/>
      <c r="H38" s="27"/>
      <c r="I38" s="27"/>
      <c r="J38" s="27"/>
      <c r="K38" s="27"/>
      <c r="L38" s="27"/>
      <c r="M38" s="27"/>
      <c r="N38" s="27"/>
      <c r="O38" s="27"/>
      <c r="P38" s="27"/>
      <c r="Q38" s="27"/>
      <c r="R38" s="27"/>
      <c r="S38" s="27"/>
      <c r="T38" s="28"/>
    </row>
    <row r="39" spans="1:21" ht="15.75">
      <c r="A39" s="76"/>
      <c r="B39" s="36" t="s">
        <v>48</v>
      </c>
      <c r="C39" s="27"/>
      <c r="D39" s="27"/>
      <c r="E39" s="27"/>
      <c r="F39" s="27"/>
      <c r="G39" s="27"/>
      <c r="H39" s="27"/>
      <c r="I39" s="27"/>
      <c r="J39" s="27"/>
      <c r="K39" s="27"/>
      <c r="L39" s="27"/>
      <c r="M39" s="27"/>
      <c r="N39" s="27"/>
      <c r="O39" s="27"/>
      <c r="P39" s="27"/>
      <c r="Q39" s="27"/>
      <c r="R39" s="27"/>
      <c r="S39" s="27"/>
      <c r="T39" s="28"/>
    </row>
    <row r="40" spans="1:21" ht="23.25" customHeight="1">
      <c r="A40" s="76"/>
      <c r="B40" s="36" t="s">
        <v>49</v>
      </c>
      <c r="C40" s="27"/>
      <c r="D40" s="27"/>
      <c r="E40" s="27"/>
      <c r="F40" s="27"/>
      <c r="G40" s="27"/>
      <c r="H40" s="27"/>
      <c r="I40" s="27"/>
      <c r="J40" s="27"/>
      <c r="K40" s="27"/>
      <c r="L40" s="27"/>
      <c r="M40" s="27"/>
      <c r="N40" s="27"/>
      <c r="O40" s="27"/>
      <c r="P40" s="27"/>
      <c r="Q40" s="27"/>
      <c r="R40" s="27"/>
      <c r="S40" s="27"/>
      <c r="T40" s="28"/>
    </row>
    <row r="41" spans="1:21" ht="15.75">
      <c r="A41" s="75" t="s">
        <v>69</v>
      </c>
      <c r="B41" s="35" t="s">
        <v>64</v>
      </c>
      <c r="C41" s="27"/>
      <c r="D41" s="27"/>
      <c r="E41" s="27"/>
      <c r="F41" s="27"/>
      <c r="G41" s="27"/>
      <c r="H41" s="27"/>
      <c r="I41" s="27"/>
      <c r="J41" s="27"/>
      <c r="K41" s="27"/>
      <c r="L41" s="27"/>
      <c r="M41" s="27"/>
      <c r="N41" s="27"/>
      <c r="O41" s="27"/>
      <c r="P41" s="27"/>
      <c r="Q41" s="27"/>
      <c r="R41" s="27"/>
      <c r="S41" s="27"/>
      <c r="T41" s="28"/>
    </row>
    <row r="42" spans="1:21" ht="15.75">
      <c r="A42" s="76"/>
      <c r="B42" s="36" t="s">
        <v>65</v>
      </c>
      <c r="C42" s="27"/>
      <c r="D42" s="27"/>
      <c r="E42" s="27"/>
      <c r="F42" s="27"/>
      <c r="G42" s="27"/>
      <c r="H42" s="27"/>
      <c r="I42" s="27"/>
      <c r="J42" s="27"/>
      <c r="K42" s="27"/>
      <c r="L42" s="27"/>
      <c r="M42" s="27"/>
      <c r="N42" s="27"/>
      <c r="O42" s="27"/>
      <c r="P42" s="27"/>
      <c r="Q42" s="27"/>
      <c r="R42" s="27"/>
      <c r="S42" s="27"/>
      <c r="T42" s="28"/>
    </row>
    <row r="43" spans="1:21" ht="15.75">
      <c r="A43" s="76"/>
      <c r="B43" s="36" t="s">
        <v>66</v>
      </c>
      <c r="C43" s="27"/>
      <c r="D43" s="27"/>
      <c r="E43" s="27"/>
      <c r="F43" s="27"/>
      <c r="G43" s="27"/>
      <c r="H43" s="27"/>
      <c r="I43" s="27"/>
      <c r="J43" s="27"/>
      <c r="K43" s="27"/>
      <c r="L43" s="27"/>
      <c r="M43" s="27"/>
      <c r="N43" s="27"/>
      <c r="O43" s="27"/>
      <c r="P43" s="27"/>
      <c r="Q43" s="27"/>
      <c r="R43" s="27"/>
      <c r="S43" s="27"/>
      <c r="T43" s="28"/>
    </row>
    <row r="44" spans="1:21" ht="15.75">
      <c r="A44" s="79"/>
      <c r="B44" s="80" t="s">
        <v>67</v>
      </c>
      <c r="C44" s="81"/>
      <c r="D44" s="81"/>
      <c r="E44" s="81"/>
      <c r="F44" s="81"/>
      <c r="G44" s="81"/>
      <c r="H44" s="81"/>
      <c r="I44" s="81"/>
      <c r="J44" s="81"/>
      <c r="K44" s="81"/>
      <c r="L44" s="81"/>
      <c r="M44" s="81"/>
      <c r="N44" s="81"/>
      <c r="O44" s="81"/>
      <c r="P44" s="81"/>
      <c r="Q44" s="81"/>
      <c r="R44" s="81"/>
      <c r="S44" s="81"/>
      <c r="T44" s="82"/>
    </row>
    <row r="45" spans="1:21" ht="6" customHeight="1" thickBot="1">
      <c r="A45" s="83"/>
      <c r="B45" s="84"/>
      <c r="C45" s="40"/>
      <c r="D45" s="40"/>
      <c r="E45" s="40"/>
      <c r="F45" s="40"/>
      <c r="G45" s="40"/>
      <c r="H45" s="40"/>
      <c r="I45" s="40"/>
      <c r="J45" s="40"/>
      <c r="K45" s="40"/>
      <c r="L45" s="40"/>
      <c r="M45" s="40"/>
      <c r="N45" s="40"/>
      <c r="O45" s="40"/>
      <c r="P45" s="40"/>
      <c r="Q45" s="40"/>
      <c r="R45" s="40"/>
      <c r="S45" s="40"/>
      <c r="T45" s="41"/>
    </row>
    <row r="46" spans="1:21">
      <c r="A46" s="2"/>
    </row>
    <row r="47" spans="1:21" ht="15.75" customHeight="1">
      <c r="A47" s="59" t="s">
        <v>59</v>
      </c>
      <c r="B47" s="50"/>
      <c r="C47" s="50"/>
      <c r="D47" s="50"/>
      <c r="E47" s="50"/>
      <c r="F47" s="50"/>
      <c r="G47" s="50"/>
      <c r="H47" s="50"/>
      <c r="I47" s="50"/>
      <c r="J47" s="50"/>
      <c r="K47" s="50"/>
      <c r="L47" s="50"/>
      <c r="M47" s="50"/>
      <c r="N47" s="50"/>
      <c r="O47" s="50"/>
      <c r="P47" s="50"/>
      <c r="Q47" s="6"/>
      <c r="R47" s="56" t="s">
        <v>107</v>
      </c>
      <c r="S47" s="58"/>
      <c r="T47" s="58"/>
    </row>
    <row r="48" spans="1:21" ht="16.5">
      <c r="A48" s="51" t="s">
        <v>60</v>
      </c>
      <c r="B48" s="52"/>
      <c r="C48" s="52"/>
      <c r="D48" s="52"/>
      <c r="E48" s="52"/>
      <c r="F48" s="52"/>
      <c r="G48" s="52"/>
      <c r="H48" s="52"/>
      <c r="I48" s="52"/>
      <c r="J48" s="52"/>
      <c r="K48" s="52"/>
      <c r="L48" s="52"/>
      <c r="M48" s="52"/>
      <c r="N48" s="52"/>
      <c r="O48" s="53"/>
      <c r="P48" s="49"/>
      <c r="Q48" s="6"/>
      <c r="R48" s="55" t="s">
        <v>152</v>
      </c>
      <c r="S48" s="54"/>
      <c r="U48" s="54"/>
    </row>
    <row r="49" spans="1:21" ht="15.75" customHeight="1">
      <c r="A49" s="49" t="s">
        <v>57</v>
      </c>
      <c r="B49" s="50"/>
      <c r="C49" s="50"/>
      <c r="D49" s="50"/>
      <c r="E49" s="50"/>
      <c r="F49" s="50"/>
      <c r="G49" s="50"/>
      <c r="H49" s="50"/>
      <c r="I49" s="50"/>
      <c r="J49" s="50"/>
      <c r="K49" s="50"/>
      <c r="L49" s="50"/>
      <c r="M49" s="50"/>
      <c r="N49" s="50"/>
      <c r="O49" s="50"/>
      <c r="P49" s="50"/>
      <c r="Q49" s="6"/>
      <c r="R49" s="60" t="s">
        <v>58</v>
      </c>
      <c r="T49" s="57"/>
      <c r="U49" s="57"/>
    </row>
    <row r="50" spans="1:21" ht="16.5">
      <c r="A50" s="51" t="s">
        <v>101</v>
      </c>
      <c r="B50" s="52"/>
      <c r="C50" s="52"/>
      <c r="D50" s="52"/>
      <c r="E50" s="52"/>
      <c r="F50" s="52"/>
      <c r="G50" s="52"/>
      <c r="H50" s="52"/>
      <c r="I50" s="52"/>
      <c r="J50" s="52"/>
      <c r="K50" s="52"/>
      <c r="L50" s="52"/>
      <c r="M50" s="52"/>
      <c r="N50" s="52"/>
      <c r="O50" s="53"/>
      <c r="P50" s="49"/>
      <c r="Q50" s="6"/>
      <c r="R50" s="179"/>
      <c r="S50" s="179"/>
      <c r="T50" s="179"/>
    </row>
    <row r="51" spans="1:21" ht="15.75">
      <c r="A51" s="3"/>
      <c r="P51" s="6"/>
      <c r="Q51" s="6"/>
      <c r="R51" s="18"/>
      <c r="S51" s="6"/>
      <c r="T51" s="6"/>
    </row>
    <row r="52" spans="1:21">
      <c r="A52" s="2"/>
    </row>
  </sheetData>
  <mergeCells count="15">
    <mergeCell ref="R50:T50"/>
    <mergeCell ref="R6:R7"/>
    <mergeCell ref="S6:S7"/>
    <mergeCell ref="T6:T7"/>
    <mergeCell ref="A3:T3"/>
    <mergeCell ref="A5:A7"/>
    <mergeCell ref="B5:B7"/>
    <mergeCell ref="C5:C7"/>
    <mergeCell ref="D5:D7"/>
    <mergeCell ref="E5:R5"/>
    <mergeCell ref="S5:T5"/>
    <mergeCell ref="E6:E7"/>
    <mergeCell ref="F6:F7"/>
    <mergeCell ref="G6:G7"/>
    <mergeCell ref="H6:Q6"/>
  </mergeCells>
  <printOptions horizontalCentered="1" verticalCentered="1"/>
  <pageMargins left="0.27559055118110237" right="0.19685039370078741" top="0.19685039370078741" bottom="0.19685039370078741"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tabSelected="1" topLeftCell="A39" zoomScale="85" zoomScaleNormal="85" workbookViewId="0">
      <selection activeCell="B53" sqref="B53"/>
    </sheetView>
  </sheetViews>
  <sheetFormatPr defaultRowHeight="15"/>
  <cols>
    <col min="1" max="1" width="6.140625" style="1" customWidth="1"/>
    <col min="2" max="2" width="53.42578125" style="1" customWidth="1"/>
    <col min="3" max="3" width="13.42578125" style="1" customWidth="1"/>
    <col min="4" max="4" width="11.140625" style="1" customWidth="1"/>
    <col min="5" max="5" width="13.42578125" style="1" customWidth="1"/>
    <col min="6" max="6" width="11.5703125" style="1" customWidth="1"/>
    <col min="7" max="7" width="13.7109375" style="1" customWidth="1"/>
    <col min="8" max="8" width="13.42578125" style="1" customWidth="1"/>
    <col min="9" max="9" width="12.28515625" style="1" customWidth="1"/>
    <col min="10" max="10" width="9.28515625" style="1" bestFit="1" customWidth="1"/>
    <col min="11" max="11" width="10.7109375" style="1" bestFit="1" customWidth="1"/>
    <col min="12" max="12" width="11" style="1" bestFit="1" customWidth="1"/>
    <col min="13" max="13" width="10.7109375" style="1" bestFit="1" customWidth="1"/>
    <col min="14" max="14" width="10.5703125" style="1" customWidth="1"/>
    <col min="15" max="15" width="9.28515625" style="1" bestFit="1" customWidth="1"/>
    <col min="16" max="16" width="10.7109375" style="1" bestFit="1" customWidth="1"/>
    <col min="17" max="17" width="10.85546875" style="1" customWidth="1"/>
    <col min="18" max="18" width="11" style="1" bestFit="1" customWidth="1"/>
    <col min="19" max="19" width="11" style="1" customWidth="1"/>
    <col min="20" max="20" width="15.5703125" style="1" customWidth="1"/>
    <col min="21" max="16384" width="9.140625" style="1"/>
  </cols>
  <sheetData>
    <row r="1" spans="1:20" s="6" customFormat="1" ht="15.75">
      <c r="S1" s="5" t="s">
        <v>77</v>
      </c>
    </row>
    <row r="2" spans="1:20" s="6" customFormat="1" ht="15.75">
      <c r="A2" s="5" t="s">
        <v>150</v>
      </c>
    </row>
    <row r="3" spans="1:20" s="6" customFormat="1" ht="15.75">
      <c r="A3" s="182" t="s">
        <v>111</v>
      </c>
      <c r="B3" s="182"/>
      <c r="C3" s="182"/>
      <c r="D3" s="182"/>
      <c r="E3" s="182"/>
      <c r="F3" s="182"/>
      <c r="G3" s="182"/>
      <c r="H3" s="182"/>
      <c r="I3" s="182"/>
      <c r="J3" s="182"/>
      <c r="K3" s="182"/>
      <c r="L3" s="182"/>
      <c r="M3" s="182"/>
      <c r="N3" s="182"/>
      <c r="O3" s="182"/>
      <c r="P3" s="182"/>
      <c r="Q3" s="182"/>
      <c r="R3" s="182"/>
      <c r="S3" s="182"/>
      <c r="T3" s="182"/>
    </row>
    <row r="4" spans="1:20" s="6" customFormat="1" ht="15.75">
      <c r="A4" s="8"/>
      <c r="T4" s="8" t="s">
        <v>0</v>
      </c>
    </row>
    <row r="5" spans="1:20" s="22" customFormat="1" ht="39" customHeight="1">
      <c r="A5" s="190" t="s">
        <v>1</v>
      </c>
      <c r="B5" s="190" t="s">
        <v>2</v>
      </c>
      <c r="C5" s="190" t="s">
        <v>98</v>
      </c>
      <c r="D5" s="190" t="s">
        <v>97</v>
      </c>
      <c r="E5" s="190" t="s">
        <v>112</v>
      </c>
      <c r="F5" s="190"/>
      <c r="G5" s="190"/>
      <c r="H5" s="190"/>
      <c r="I5" s="190"/>
      <c r="J5" s="190"/>
      <c r="K5" s="190"/>
      <c r="L5" s="190"/>
      <c r="M5" s="190"/>
      <c r="N5" s="190"/>
      <c r="O5" s="190"/>
      <c r="P5" s="190"/>
      <c r="Q5" s="190"/>
      <c r="R5" s="190"/>
      <c r="S5" s="190" t="s">
        <v>71</v>
      </c>
      <c r="T5" s="190"/>
    </row>
    <row r="6" spans="1:20" s="22" customFormat="1" ht="15.75">
      <c r="A6" s="190"/>
      <c r="B6" s="190"/>
      <c r="C6" s="190"/>
      <c r="D6" s="190"/>
      <c r="E6" s="190" t="s">
        <v>3</v>
      </c>
      <c r="F6" s="190" t="s">
        <v>4</v>
      </c>
      <c r="G6" s="190" t="s">
        <v>56</v>
      </c>
      <c r="H6" s="191" t="s">
        <v>5</v>
      </c>
      <c r="I6" s="191"/>
      <c r="J6" s="191"/>
      <c r="K6" s="191"/>
      <c r="L6" s="191"/>
      <c r="M6" s="191"/>
      <c r="N6" s="191"/>
      <c r="O6" s="191"/>
      <c r="P6" s="191"/>
      <c r="Q6" s="191"/>
      <c r="R6" s="189" t="s">
        <v>62</v>
      </c>
      <c r="S6" s="190" t="s">
        <v>74</v>
      </c>
      <c r="T6" s="190" t="s">
        <v>73</v>
      </c>
    </row>
    <row r="7" spans="1:20" s="22" customFormat="1" ht="147.75" customHeight="1">
      <c r="A7" s="190"/>
      <c r="B7" s="190"/>
      <c r="C7" s="190"/>
      <c r="D7" s="190"/>
      <c r="E7" s="190"/>
      <c r="F7" s="190"/>
      <c r="G7" s="190"/>
      <c r="H7" s="116" t="s">
        <v>6</v>
      </c>
      <c r="I7" s="116" t="s">
        <v>7</v>
      </c>
      <c r="J7" s="116" t="s">
        <v>33</v>
      </c>
      <c r="K7" s="116" t="s">
        <v>9</v>
      </c>
      <c r="L7" s="116" t="s">
        <v>10</v>
      </c>
      <c r="M7" s="116" t="s">
        <v>51</v>
      </c>
      <c r="N7" s="116" t="s">
        <v>11</v>
      </c>
      <c r="O7" s="116" t="s">
        <v>50</v>
      </c>
      <c r="P7" s="116" t="s">
        <v>12</v>
      </c>
      <c r="Q7" s="116" t="s">
        <v>52</v>
      </c>
      <c r="R7" s="189"/>
      <c r="S7" s="190"/>
      <c r="T7" s="190"/>
    </row>
    <row r="8" spans="1:20" s="4" customFormat="1" ht="22.5">
      <c r="A8" s="43">
        <v>1</v>
      </c>
      <c r="B8" s="44" t="s">
        <v>53</v>
      </c>
      <c r="C8" s="43">
        <v>3</v>
      </c>
      <c r="D8" s="43">
        <f>C8+1</f>
        <v>4</v>
      </c>
      <c r="E8" s="43" t="s">
        <v>55</v>
      </c>
      <c r="F8" s="43">
        <v>6</v>
      </c>
      <c r="G8" s="45" t="s">
        <v>54</v>
      </c>
      <c r="H8" s="43">
        <v>8</v>
      </c>
      <c r="I8" s="43">
        <f t="shared" ref="I8:R8" si="0">H8+1</f>
        <v>9</v>
      </c>
      <c r="J8" s="43">
        <f t="shared" si="0"/>
        <v>10</v>
      </c>
      <c r="K8" s="43">
        <f t="shared" si="0"/>
        <v>11</v>
      </c>
      <c r="L8" s="43">
        <f t="shared" si="0"/>
        <v>12</v>
      </c>
      <c r="M8" s="43">
        <f t="shared" si="0"/>
        <v>13</v>
      </c>
      <c r="N8" s="43">
        <f t="shared" si="0"/>
        <v>14</v>
      </c>
      <c r="O8" s="43">
        <f t="shared" si="0"/>
        <v>15</v>
      </c>
      <c r="P8" s="43">
        <f t="shared" si="0"/>
        <v>16</v>
      </c>
      <c r="Q8" s="43">
        <f t="shared" si="0"/>
        <v>17</v>
      </c>
      <c r="R8" s="43">
        <f t="shared" si="0"/>
        <v>18</v>
      </c>
      <c r="S8" s="135" t="s">
        <v>99</v>
      </c>
      <c r="T8" s="135" t="s">
        <v>100</v>
      </c>
    </row>
    <row r="9" spans="1:20" ht="15.75">
      <c r="A9" s="136"/>
      <c r="B9" s="137" t="s">
        <v>70</v>
      </c>
      <c r="C9" s="138">
        <f>C10+C31+C39+C45+C49+C53</f>
        <v>209</v>
      </c>
      <c r="D9" s="138">
        <f t="shared" ref="D9:T9" si="1">D10+D31+D39+D45+D49+D53</f>
        <v>297</v>
      </c>
      <c r="E9" s="139">
        <f>E10+E31+E39+E45+E49+E53</f>
        <v>45290.75022835999</v>
      </c>
      <c r="F9" s="140">
        <f t="shared" si="1"/>
        <v>18928.324109999998</v>
      </c>
      <c r="G9" s="139">
        <f t="shared" si="1"/>
        <v>21881.294963000004</v>
      </c>
      <c r="H9" s="139">
        <f t="shared" si="1"/>
        <v>3627.5003999999999</v>
      </c>
      <c r="I9" s="139">
        <f t="shared" si="1"/>
        <v>536.19323299999996</v>
      </c>
      <c r="J9" s="139">
        <f t="shared" si="1"/>
        <v>7.8624000000000001</v>
      </c>
      <c r="K9" s="139">
        <f t="shared" si="1"/>
        <v>7163.5966250000001</v>
      </c>
      <c r="L9" s="139">
        <f t="shared" si="1"/>
        <v>3912.9170800000002</v>
      </c>
      <c r="M9" s="139">
        <f t="shared" si="1"/>
        <v>2201.7563999999998</v>
      </c>
      <c r="N9" s="139">
        <f t="shared" si="1"/>
        <v>1514.9159999999997</v>
      </c>
      <c r="O9" s="139">
        <f t="shared" si="1"/>
        <v>156.44771999999998</v>
      </c>
      <c r="P9" s="139">
        <f t="shared" si="1"/>
        <v>1138.0161189999999</v>
      </c>
      <c r="Q9" s="139">
        <f t="shared" si="1"/>
        <v>1622.088986</v>
      </c>
      <c r="R9" s="139">
        <f t="shared" si="1"/>
        <v>4481.1311553600008</v>
      </c>
      <c r="S9" s="139">
        <f t="shared" si="1"/>
        <v>52.954130418669763</v>
      </c>
      <c r="T9" s="139">
        <f t="shared" si="1"/>
        <v>35.384813637832508</v>
      </c>
    </row>
    <row r="10" spans="1:20" ht="15.75">
      <c r="A10" s="141" t="s">
        <v>13</v>
      </c>
      <c r="B10" s="142" t="s">
        <v>14</v>
      </c>
      <c r="C10" s="143">
        <f>C12</f>
        <v>143</v>
      </c>
      <c r="D10" s="143">
        <f t="shared" ref="D10:T10" si="2">D12</f>
        <v>141</v>
      </c>
      <c r="E10" s="144">
        <f t="shared" si="2"/>
        <v>30807.796044359999</v>
      </c>
      <c r="F10" s="144">
        <f t="shared" si="2"/>
        <v>11534.24051</v>
      </c>
      <c r="G10" s="144">
        <f t="shared" si="2"/>
        <v>16205.488603000002</v>
      </c>
      <c r="H10" s="144">
        <f t="shared" si="2"/>
        <v>2535.75</v>
      </c>
      <c r="I10" s="144">
        <f t="shared" si="2"/>
        <v>317.16923299999996</v>
      </c>
      <c r="J10" s="144">
        <f t="shared" si="2"/>
        <v>7.8624000000000001</v>
      </c>
      <c r="K10" s="144">
        <f t="shared" si="2"/>
        <v>7157.9806250000001</v>
      </c>
      <c r="L10" s="144">
        <f t="shared" si="2"/>
        <v>2967.0048400000001</v>
      </c>
      <c r="M10" s="144">
        <f t="shared" si="2"/>
        <v>1283.3063999999999</v>
      </c>
      <c r="N10" s="144">
        <f t="shared" si="2"/>
        <v>0</v>
      </c>
      <c r="O10" s="144">
        <f t="shared" si="2"/>
        <v>0</v>
      </c>
      <c r="P10" s="144">
        <f t="shared" si="2"/>
        <v>1079.9435589999998</v>
      </c>
      <c r="Q10" s="144">
        <f t="shared" si="2"/>
        <v>856.47154599999999</v>
      </c>
      <c r="R10" s="144">
        <f t="shared" si="2"/>
        <v>3068.0669313600001</v>
      </c>
      <c r="S10" s="144">
        <f t="shared" si="2"/>
        <v>14.918989150624089</v>
      </c>
      <c r="T10" s="144">
        <f t="shared" si="2"/>
        <v>18.559448240158289</v>
      </c>
    </row>
    <row r="11" spans="1:20" ht="15.75">
      <c r="A11" s="136"/>
      <c r="B11" s="145" t="s">
        <v>34</v>
      </c>
      <c r="C11" s="146"/>
      <c r="D11" s="147"/>
      <c r="E11" s="147"/>
      <c r="F11" s="147"/>
      <c r="G11" s="147"/>
      <c r="H11" s="147"/>
      <c r="I11" s="147"/>
      <c r="J11" s="147"/>
      <c r="K11" s="147"/>
      <c r="L11" s="147"/>
      <c r="M11" s="147"/>
      <c r="N11" s="147"/>
      <c r="O11" s="147"/>
      <c r="P11" s="147"/>
      <c r="Q11" s="147"/>
      <c r="R11" s="147"/>
      <c r="S11" s="147"/>
      <c r="T11" s="147"/>
    </row>
    <row r="12" spans="1:20" ht="15.75">
      <c r="A12" s="148">
        <v>1</v>
      </c>
      <c r="B12" s="149" t="s">
        <v>35</v>
      </c>
      <c r="C12" s="150">
        <f>SUM(C14:C18)</f>
        <v>143</v>
      </c>
      <c r="D12" s="150">
        <f t="shared" ref="D12:T12" si="3">SUM(D14:D18)</f>
        <v>141</v>
      </c>
      <c r="E12" s="151">
        <f t="shared" si="3"/>
        <v>30807.796044359999</v>
      </c>
      <c r="F12" s="151">
        <f t="shared" si="3"/>
        <v>11534.24051</v>
      </c>
      <c r="G12" s="151">
        <f t="shared" si="3"/>
        <v>16205.488603000002</v>
      </c>
      <c r="H12" s="151">
        <f t="shared" si="3"/>
        <v>2535.75</v>
      </c>
      <c r="I12" s="151">
        <f t="shared" si="3"/>
        <v>317.16923299999996</v>
      </c>
      <c r="J12" s="151">
        <f t="shared" si="3"/>
        <v>7.8624000000000001</v>
      </c>
      <c r="K12" s="151">
        <f t="shared" si="3"/>
        <v>7157.9806250000001</v>
      </c>
      <c r="L12" s="151">
        <f t="shared" si="3"/>
        <v>2967.0048400000001</v>
      </c>
      <c r="M12" s="151">
        <f t="shared" si="3"/>
        <v>1283.3063999999999</v>
      </c>
      <c r="N12" s="151">
        <f t="shared" si="3"/>
        <v>0</v>
      </c>
      <c r="O12" s="151">
        <f t="shared" si="3"/>
        <v>0</v>
      </c>
      <c r="P12" s="151">
        <f t="shared" si="3"/>
        <v>1079.9435589999998</v>
      </c>
      <c r="Q12" s="151">
        <f t="shared" si="3"/>
        <v>856.47154599999999</v>
      </c>
      <c r="R12" s="151">
        <f t="shared" si="3"/>
        <v>3068.0669313600001</v>
      </c>
      <c r="S12" s="151">
        <f t="shared" si="3"/>
        <v>14.918989150624089</v>
      </c>
      <c r="T12" s="151">
        <f t="shared" si="3"/>
        <v>18.559448240158289</v>
      </c>
    </row>
    <row r="13" spans="1:20" ht="15.75">
      <c r="A13" s="148"/>
      <c r="B13" s="152" t="s">
        <v>36</v>
      </c>
      <c r="C13" s="146"/>
      <c r="D13" s="147"/>
      <c r="E13" s="147"/>
      <c r="F13" s="147"/>
      <c r="G13" s="147"/>
      <c r="H13" s="147"/>
      <c r="I13" s="147"/>
      <c r="J13" s="147"/>
      <c r="K13" s="147"/>
      <c r="L13" s="147"/>
      <c r="M13" s="147"/>
      <c r="N13" s="147"/>
      <c r="O13" s="147"/>
      <c r="P13" s="147"/>
      <c r="Q13" s="147"/>
      <c r="R13" s="147"/>
      <c r="S13" s="147"/>
      <c r="T13" s="147"/>
    </row>
    <row r="14" spans="1:20" s="119" customFormat="1" ht="15.75">
      <c r="A14" s="153"/>
      <c r="B14" s="154" t="s">
        <v>141</v>
      </c>
      <c r="C14" s="155">
        <v>18</v>
      </c>
      <c r="D14" s="155">
        <v>17</v>
      </c>
      <c r="E14" s="156">
        <f>F14+G14+R14</f>
        <v>3740.1234743599994</v>
      </c>
      <c r="F14" s="156">
        <v>1279.302559</v>
      </c>
      <c r="G14" s="156">
        <f>SUM(H14:Q14)</f>
        <v>2122.3643229999998</v>
      </c>
      <c r="H14" s="156">
        <v>380.01600000000002</v>
      </c>
      <c r="I14" s="156">
        <v>40.716000000000001</v>
      </c>
      <c r="J14" s="156"/>
      <c r="K14" s="156">
        <v>873.37272499999983</v>
      </c>
      <c r="L14" s="156">
        <v>475.18371999999999</v>
      </c>
      <c r="M14" s="156">
        <v>127.764</v>
      </c>
      <c r="N14" s="156"/>
      <c r="O14" s="156"/>
      <c r="P14" s="156">
        <v>81.018732</v>
      </c>
      <c r="Q14" s="156">
        <v>144.29314600000001</v>
      </c>
      <c r="R14" s="156">
        <v>338.45659236</v>
      </c>
      <c r="S14" s="157">
        <f>F14/D14/12/2.34</f>
        <v>2.6799534083291436</v>
      </c>
      <c r="T14" s="157">
        <f>G14/D14/12/2.34</f>
        <v>4.446045590330149</v>
      </c>
    </row>
    <row r="15" spans="1:20" ht="15.75">
      <c r="A15" s="148"/>
      <c r="B15" s="158" t="s">
        <v>142</v>
      </c>
      <c r="C15" s="138">
        <v>21</v>
      </c>
      <c r="D15" s="138">
        <v>21</v>
      </c>
      <c r="E15" s="159">
        <v>4341.1991760000001</v>
      </c>
      <c r="F15" s="159">
        <v>1646.33</v>
      </c>
      <c r="G15" s="159">
        <v>2266.5173199999999</v>
      </c>
      <c r="H15" s="159">
        <v>373.464</v>
      </c>
      <c r="I15" s="159">
        <v>49.14</v>
      </c>
      <c r="J15" s="159"/>
      <c r="K15" s="159">
        <v>1031.154</v>
      </c>
      <c r="L15" s="159">
        <v>528.20831999999996</v>
      </c>
      <c r="M15" s="159">
        <v>157.24799999999999</v>
      </c>
      <c r="N15" s="159"/>
      <c r="O15" s="159"/>
      <c r="P15" s="159">
        <v>127.303</v>
      </c>
      <c r="Q15" s="159"/>
      <c r="R15" s="159">
        <v>428.351856</v>
      </c>
      <c r="S15" s="159">
        <v>2.7919040835707505</v>
      </c>
      <c r="T15" s="159">
        <v>3.843639465472799</v>
      </c>
    </row>
    <row r="16" spans="1:20" ht="15.75">
      <c r="A16" s="148"/>
      <c r="B16" s="158" t="s">
        <v>143</v>
      </c>
      <c r="C16" s="147">
        <v>43</v>
      </c>
      <c r="D16" s="147">
        <v>43</v>
      </c>
      <c r="E16" s="159">
        <v>7936.8074760000009</v>
      </c>
      <c r="F16" s="159">
        <v>3156.4336710000002</v>
      </c>
      <c r="G16" s="159">
        <v>4000.9363500000004</v>
      </c>
      <c r="H16" s="159">
        <v>576.702</v>
      </c>
      <c r="I16" s="159">
        <v>71.469112999999993</v>
      </c>
      <c r="J16" s="159"/>
      <c r="K16" s="159">
        <v>1804.66128</v>
      </c>
      <c r="L16" s="159">
        <v>712.62072000000001</v>
      </c>
      <c r="M16" s="159">
        <v>322.97039999999998</v>
      </c>
      <c r="N16" s="159"/>
      <c r="O16" s="159"/>
      <c r="P16" s="159">
        <v>285.22683699999999</v>
      </c>
      <c r="Q16" s="159">
        <v>227.286</v>
      </c>
      <c r="R16" s="159">
        <v>779.437455</v>
      </c>
      <c r="S16" s="159">
        <v>2.955130201662735</v>
      </c>
      <c r="T16" s="159">
        <v>0.936443552690709</v>
      </c>
    </row>
    <row r="17" spans="1:20" ht="15.75">
      <c r="A17" s="148"/>
      <c r="B17" s="158" t="s">
        <v>145</v>
      </c>
      <c r="C17" s="147">
        <v>26</v>
      </c>
      <c r="D17" s="147">
        <v>25</v>
      </c>
      <c r="E17" s="159">
        <v>6344.8979499999996</v>
      </c>
      <c r="F17" s="159">
        <v>2320.4118800000001</v>
      </c>
      <c r="G17" s="159">
        <v>3392.7898100000002</v>
      </c>
      <c r="H17" s="159">
        <v>517.60799999999995</v>
      </c>
      <c r="I17" s="159">
        <v>67.392120000000006</v>
      </c>
      <c r="J17" s="159"/>
      <c r="K17" s="159">
        <v>1473.3646200000001</v>
      </c>
      <c r="L17" s="159">
        <v>548.99207999999999</v>
      </c>
      <c r="M17" s="159">
        <v>282.20400000000001</v>
      </c>
      <c r="N17" s="159"/>
      <c r="O17" s="159"/>
      <c r="P17" s="159">
        <v>273.86459000000002</v>
      </c>
      <c r="Q17" s="159">
        <v>229.36439999999999</v>
      </c>
      <c r="R17" s="159">
        <v>631.69626000000005</v>
      </c>
      <c r="S17" s="159">
        <v>3.3054300284900289</v>
      </c>
      <c r="T17" s="159">
        <v>4.8330339173789172</v>
      </c>
    </row>
    <row r="18" spans="1:20" ht="15.75">
      <c r="A18" s="148"/>
      <c r="B18" s="158" t="s">
        <v>146</v>
      </c>
      <c r="C18" s="147">
        <v>35</v>
      </c>
      <c r="D18" s="147">
        <v>35</v>
      </c>
      <c r="E18" s="159">
        <v>8444.7679680000001</v>
      </c>
      <c r="F18" s="159">
        <v>3131.7624000000001</v>
      </c>
      <c r="G18" s="159">
        <v>4422.8807999999999</v>
      </c>
      <c r="H18" s="159">
        <v>687.95999999999992</v>
      </c>
      <c r="I18" s="159">
        <v>88.451999999999998</v>
      </c>
      <c r="J18" s="159">
        <v>7.8624000000000001</v>
      </c>
      <c r="K18" s="159">
        <v>1975.4279999999997</v>
      </c>
      <c r="L18" s="159">
        <v>702</v>
      </c>
      <c r="M18" s="159">
        <v>393.12</v>
      </c>
      <c r="N18" s="159"/>
      <c r="O18" s="159"/>
      <c r="P18" s="159">
        <v>312.53039999999999</v>
      </c>
      <c r="Q18" s="159">
        <v>255.52799999999996</v>
      </c>
      <c r="R18" s="159">
        <v>890.12476800000002</v>
      </c>
      <c r="S18" s="159">
        <v>3.1865714285714288</v>
      </c>
      <c r="T18" s="159">
        <v>4.5002857142857149</v>
      </c>
    </row>
    <row r="19" spans="1:20" ht="15.75">
      <c r="A19" s="136"/>
      <c r="B19" s="152" t="s">
        <v>37</v>
      </c>
      <c r="C19" s="146"/>
      <c r="D19" s="147"/>
      <c r="E19" s="147"/>
      <c r="F19" s="147"/>
      <c r="G19" s="147"/>
      <c r="H19" s="147"/>
      <c r="I19" s="147"/>
      <c r="J19" s="147"/>
      <c r="K19" s="147"/>
      <c r="L19" s="147"/>
      <c r="M19" s="147"/>
      <c r="N19" s="147"/>
      <c r="O19" s="147"/>
      <c r="P19" s="147"/>
      <c r="Q19" s="147"/>
      <c r="R19" s="147"/>
      <c r="S19" s="147"/>
      <c r="T19" s="147"/>
    </row>
    <row r="20" spans="1:20" ht="15.75">
      <c r="A20" s="136">
        <v>2</v>
      </c>
      <c r="B20" s="149" t="s">
        <v>38</v>
      </c>
      <c r="C20" s="146"/>
      <c r="D20" s="147"/>
      <c r="E20" s="147"/>
      <c r="F20" s="147"/>
      <c r="G20" s="147"/>
      <c r="H20" s="147"/>
      <c r="I20" s="147"/>
      <c r="J20" s="147"/>
      <c r="K20" s="147"/>
      <c r="L20" s="147"/>
      <c r="M20" s="147"/>
      <c r="N20" s="147"/>
      <c r="O20" s="147"/>
      <c r="P20" s="147"/>
      <c r="Q20" s="147"/>
      <c r="R20" s="147"/>
      <c r="S20" s="147"/>
      <c r="T20" s="147"/>
    </row>
    <row r="21" spans="1:20" ht="15.75">
      <c r="A21" s="136">
        <v>3</v>
      </c>
      <c r="B21" s="160" t="s">
        <v>39</v>
      </c>
      <c r="C21" s="146"/>
      <c r="D21" s="147"/>
      <c r="E21" s="147"/>
      <c r="F21" s="147"/>
      <c r="G21" s="147"/>
      <c r="H21" s="147"/>
      <c r="I21" s="147"/>
      <c r="J21" s="147"/>
      <c r="K21" s="147"/>
      <c r="L21" s="147"/>
      <c r="M21" s="147"/>
      <c r="N21" s="147"/>
      <c r="O21" s="147"/>
      <c r="P21" s="147"/>
      <c r="Q21" s="147"/>
      <c r="R21" s="147"/>
      <c r="S21" s="147"/>
      <c r="T21" s="147"/>
    </row>
    <row r="22" spans="1:20" ht="15.75">
      <c r="A22" s="136">
        <v>4</v>
      </c>
      <c r="B22" s="160" t="s">
        <v>40</v>
      </c>
      <c r="C22" s="146"/>
      <c r="D22" s="147"/>
      <c r="E22" s="147"/>
      <c r="F22" s="147"/>
      <c r="G22" s="147"/>
      <c r="H22" s="147"/>
      <c r="I22" s="147"/>
      <c r="J22" s="147"/>
      <c r="K22" s="147"/>
      <c r="L22" s="147"/>
      <c r="M22" s="147"/>
      <c r="N22" s="147"/>
      <c r="O22" s="147"/>
      <c r="P22" s="147"/>
      <c r="Q22" s="147"/>
      <c r="R22" s="147"/>
      <c r="S22" s="147"/>
      <c r="T22" s="147"/>
    </row>
    <row r="23" spans="1:20" ht="15.75">
      <c r="A23" s="136">
        <v>5</v>
      </c>
      <c r="B23" s="160" t="s">
        <v>41</v>
      </c>
      <c r="C23" s="146"/>
      <c r="D23" s="147"/>
      <c r="E23" s="147"/>
      <c r="F23" s="147"/>
      <c r="G23" s="147"/>
      <c r="H23" s="147"/>
      <c r="I23" s="147"/>
      <c r="J23" s="147"/>
      <c r="K23" s="147"/>
      <c r="L23" s="147"/>
      <c r="M23" s="147"/>
      <c r="N23" s="147"/>
      <c r="O23" s="147"/>
      <c r="P23" s="147"/>
      <c r="Q23" s="147"/>
      <c r="R23" s="147"/>
      <c r="S23" s="147"/>
      <c r="T23" s="147"/>
    </row>
    <row r="24" spans="1:20" ht="15.75">
      <c r="A24" s="136">
        <v>6</v>
      </c>
      <c r="B24" s="160" t="s">
        <v>42</v>
      </c>
      <c r="C24" s="146"/>
      <c r="D24" s="147"/>
      <c r="E24" s="147"/>
      <c r="F24" s="147"/>
      <c r="G24" s="147"/>
      <c r="H24" s="147"/>
      <c r="I24" s="147"/>
      <c r="J24" s="147"/>
      <c r="K24" s="147"/>
      <c r="L24" s="147"/>
      <c r="M24" s="147"/>
      <c r="N24" s="147"/>
      <c r="O24" s="147"/>
      <c r="P24" s="147"/>
      <c r="Q24" s="147"/>
      <c r="R24" s="147"/>
      <c r="S24" s="147"/>
      <c r="T24" s="147"/>
    </row>
    <row r="25" spans="1:20" ht="15.75">
      <c r="A25" s="136">
        <v>7</v>
      </c>
      <c r="B25" s="160" t="s">
        <v>43</v>
      </c>
      <c r="C25" s="146"/>
      <c r="D25" s="147"/>
      <c r="E25" s="147"/>
      <c r="F25" s="147"/>
      <c r="G25" s="147"/>
      <c r="H25" s="147"/>
      <c r="I25" s="147"/>
      <c r="J25" s="147"/>
      <c r="K25" s="147"/>
      <c r="L25" s="147"/>
      <c r="M25" s="147"/>
      <c r="N25" s="147"/>
      <c r="O25" s="147"/>
      <c r="P25" s="147"/>
      <c r="Q25" s="147"/>
      <c r="R25" s="147"/>
      <c r="S25" s="147"/>
      <c r="T25" s="147"/>
    </row>
    <row r="26" spans="1:20" ht="15.75">
      <c r="A26" s="136">
        <v>8</v>
      </c>
      <c r="B26" s="160" t="s">
        <v>44</v>
      </c>
      <c r="C26" s="146"/>
      <c r="D26" s="147"/>
      <c r="E26" s="147"/>
      <c r="F26" s="147"/>
      <c r="G26" s="147"/>
      <c r="H26" s="147"/>
      <c r="I26" s="147"/>
      <c r="J26" s="147"/>
      <c r="K26" s="147"/>
      <c r="L26" s="147"/>
      <c r="M26" s="147"/>
      <c r="N26" s="147"/>
      <c r="O26" s="147"/>
      <c r="P26" s="147"/>
      <c r="Q26" s="147"/>
      <c r="R26" s="147"/>
      <c r="S26" s="147"/>
      <c r="T26" s="147"/>
    </row>
    <row r="27" spans="1:20" ht="15.75">
      <c r="A27" s="136">
        <v>9</v>
      </c>
      <c r="B27" s="160" t="s">
        <v>45</v>
      </c>
      <c r="C27" s="150"/>
      <c r="D27" s="147"/>
      <c r="E27" s="147"/>
      <c r="F27" s="147"/>
      <c r="G27" s="147"/>
      <c r="H27" s="147"/>
      <c r="I27" s="147"/>
      <c r="J27" s="147"/>
      <c r="K27" s="147"/>
      <c r="L27" s="147"/>
      <c r="M27" s="147"/>
      <c r="N27" s="147"/>
      <c r="O27" s="147"/>
      <c r="P27" s="147"/>
      <c r="Q27" s="147"/>
      <c r="R27" s="147"/>
      <c r="S27" s="147"/>
      <c r="T27" s="147"/>
    </row>
    <row r="28" spans="1:20" ht="15.75">
      <c r="A28" s="136">
        <v>10</v>
      </c>
      <c r="B28" s="149" t="s">
        <v>15</v>
      </c>
      <c r="C28" s="150"/>
      <c r="D28" s="147"/>
      <c r="E28" s="147"/>
      <c r="F28" s="147"/>
      <c r="G28" s="147"/>
      <c r="H28" s="147"/>
      <c r="I28" s="147"/>
      <c r="J28" s="147"/>
      <c r="K28" s="147"/>
      <c r="L28" s="147"/>
      <c r="M28" s="147"/>
      <c r="N28" s="147"/>
      <c r="O28" s="147"/>
      <c r="P28" s="147"/>
      <c r="Q28" s="147"/>
      <c r="R28" s="147"/>
      <c r="S28" s="147"/>
      <c r="T28" s="147"/>
    </row>
    <row r="29" spans="1:20" ht="15.75">
      <c r="A29" s="136"/>
      <c r="B29" s="161" t="s">
        <v>16</v>
      </c>
      <c r="C29" s="150"/>
      <c r="D29" s="147"/>
      <c r="E29" s="147"/>
      <c r="F29" s="147"/>
      <c r="G29" s="147"/>
      <c r="H29" s="147"/>
      <c r="I29" s="147"/>
      <c r="J29" s="147"/>
      <c r="K29" s="147"/>
      <c r="L29" s="147"/>
      <c r="M29" s="147"/>
      <c r="N29" s="147"/>
      <c r="O29" s="147"/>
      <c r="P29" s="147"/>
      <c r="Q29" s="147"/>
      <c r="R29" s="147"/>
      <c r="S29" s="147"/>
      <c r="T29" s="147"/>
    </row>
    <row r="30" spans="1:20" ht="15.75">
      <c r="A30" s="136"/>
      <c r="B30" s="161" t="s">
        <v>17</v>
      </c>
      <c r="C30" s="150"/>
      <c r="D30" s="147"/>
      <c r="E30" s="147"/>
      <c r="F30" s="147"/>
      <c r="G30" s="147"/>
      <c r="H30" s="147"/>
      <c r="I30" s="147"/>
      <c r="J30" s="147"/>
      <c r="K30" s="147"/>
      <c r="L30" s="147"/>
      <c r="M30" s="147"/>
      <c r="N30" s="147"/>
      <c r="O30" s="147"/>
      <c r="P30" s="147"/>
      <c r="Q30" s="147"/>
      <c r="R30" s="147"/>
      <c r="S30" s="147"/>
      <c r="T30" s="147"/>
    </row>
    <row r="31" spans="1:20" ht="15.75">
      <c r="A31" s="141" t="s">
        <v>18</v>
      </c>
      <c r="B31" s="162" t="s">
        <v>19</v>
      </c>
      <c r="C31" s="150">
        <f>SUM(C32:C38)</f>
        <v>66</v>
      </c>
      <c r="D31" s="150">
        <f>SUM(D32:D38)</f>
        <v>66</v>
      </c>
      <c r="E31" s="163">
        <f t="shared" ref="E31:T31" si="4">SUM(E32:E38)</f>
        <v>12574.998383999999</v>
      </c>
      <c r="F31" s="163">
        <f t="shared" si="4"/>
        <v>6342.1487999999999</v>
      </c>
      <c r="G31" s="163">
        <f t="shared" si="4"/>
        <v>4887.8091599999998</v>
      </c>
      <c r="H31" s="163">
        <f t="shared" si="4"/>
        <v>1072.0944</v>
      </c>
      <c r="I31" s="163">
        <f t="shared" si="4"/>
        <v>219.024</v>
      </c>
      <c r="J31" s="163">
        <f t="shared" si="4"/>
        <v>0</v>
      </c>
      <c r="K31" s="163">
        <f t="shared" si="4"/>
        <v>5.6159999999999997</v>
      </c>
      <c r="L31" s="163">
        <f t="shared" si="4"/>
        <v>945.91223999999988</v>
      </c>
      <c r="M31" s="163">
        <f t="shared" si="4"/>
        <v>918.44999999999982</v>
      </c>
      <c r="N31" s="163">
        <f t="shared" si="4"/>
        <v>1505.7899999999997</v>
      </c>
      <c r="O31" s="163">
        <f t="shared" si="4"/>
        <v>145.49651999999998</v>
      </c>
      <c r="P31" s="163">
        <f t="shared" si="4"/>
        <v>58.072560000000003</v>
      </c>
      <c r="Q31" s="163">
        <f t="shared" si="4"/>
        <v>17.353439999999999</v>
      </c>
      <c r="R31" s="163">
        <f t="shared" si="4"/>
        <v>1345.040424</v>
      </c>
      <c r="S31" s="164">
        <f t="shared" si="4"/>
        <v>23.063566176470584</v>
      </c>
      <c r="T31" s="164">
        <f t="shared" si="4"/>
        <v>16.724293969102792</v>
      </c>
    </row>
    <row r="32" spans="1:20" ht="15.75">
      <c r="A32" s="136"/>
      <c r="B32" s="165" t="s">
        <v>134</v>
      </c>
      <c r="C32" s="147">
        <v>17</v>
      </c>
      <c r="D32" s="147">
        <v>17</v>
      </c>
      <c r="E32" s="166">
        <v>3770.875211999999</v>
      </c>
      <c r="F32" s="166">
        <v>1786.7303999999999</v>
      </c>
      <c r="G32" s="166">
        <v>1599.4446</v>
      </c>
      <c r="H32" s="166">
        <v>266.19840000000005</v>
      </c>
      <c r="I32" s="166">
        <v>89.85599999999998</v>
      </c>
      <c r="J32" s="166">
        <v>0</v>
      </c>
      <c r="K32" s="166">
        <v>0</v>
      </c>
      <c r="L32" s="166">
        <v>421.68671999999992</v>
      </c>
      <c r="M32" s="166">
        <v>252.95399999999998</v>
      </c>
      <c r="N32" s="166">
        <v>469.14659999999998</v>
      </c>
      <c r="O32" s="166">
        <v>64.190879999999993</v>
      </c>
      <c r="P32" s="166">
        <v>31.200000000000003</v>
      </c>
      <c r="Q32" s="166">
        <v>4.2119999999999997</v>
      </c>
      <c r="R32" s="166">
        <v>384.70021199999996</v>
      </c>
      <c r="S32" s="166">
        <v>3.742941176470588</v>
      </c>
      <c r="T32" s="166">
        <v>3.3506045751633988</v>
      </c>
    </row>
    <row r="33" spans="1:20" ht="15.75">
      <c r="A33" s="136"/>
      <c r="B33" s="165" t="s">
        <v>135</v>
      </c>
      <c r="C33" s="138">
        <v>11</v>
      </c>
      <c r="D33" s="138">
        <v>11</v>
      </c>
      <c r="E33" s="167">
        <v>1994.8354919999999</v>
      </c>
      <c r="F33" s="166">
        <v>982.23839999999984</v>
      </c>
      <c r="G33" s="166">
        <v>801.16452000000004</v>
      </c>
      <c r="H33" s="166">
        <v>188.13600000000002</v>
      </c>
      <c r="I33" s="166">
        <v>49.14</v>
      </c>
      <c r="J33" s="166">
        <v>0</v>
      </c>
      <c r="K33" s="166">
        <v>0</v>
      </c>
      <c r="L33" s="166">
        <v>45.995039999999989</v>
      </c>
      <c r="M33" s="166">
        <v>235.87199999999996</v>
      </c>
      <c r="N33" s="166">
        <v>257.84459999999996</v>
      </c>
      <c r="O33" s="166">
        <v>24.176880000000001</v>
      </c>
      <c r="P33" s="166">
        <v>0</v>
      </c>
      <c r="Q33" s="166">
        <v>0</v>
      </c>
      <c r="R33" s="166">
        <v>211.43257199999999</v>
      </c>
      <c r="S33" s="166">
        <f>F33/D33/12/2.34</f>
        <v>3.1799999999999997</v>
      </c>
      <c r="T33" s="166">
        <f>G33/D33/12/2.34</f>
        <v>2.5937727272727273</v>
      </c>
    </row>
    <row r="34" spans="1:20" ht="15.75">
      <c r="A34" s="136"/>
      <c r="B34" s="165" t="s">
        <v>136</v>
      </c>
      <c r="C34" s="147">
        <v>16</v>
      </c>
      <c r="D34" s="147">
        <v>16</v>
      </c>
      <c r="E34" s="167">
        <v>3158.9957880000002</v>
      </c>
      <c r="F34" s="168">
        <v>1568.8295999999998</v>
      </c>
      <c r="G34" s="168">
        <v>1257.61896</v>
      </c>
      <c r="H34" s="168">
        <v>272.37600000000003</v>
      </c>
      <c r="I34" s="166">
        <v>53.352000000000004</v>
      </c>
      <c r="J34" s="166">
        <v>0</v>
      </c>
      <c r="K34" s="166">
        <v>0</v>
      </c>
      <c r="L34" s="166">
        <v>251.40024</v>
      </c>
      <c r="M34" s="166">
        <v>190.94400000000002</v>
      </c>
      <c r="N34" s="166">
        <v>405.54539999999997</v>
      </c>
      <c r="O34" s="166">
        <v>57.128759999999993</v>
      </c>
      <c r="P34" s="166">
        <v>26.87256</v>
      </c>
      <c r="Q34" s="166">
        <v>0</v>
      </c>
      <c r="R34" s="166">
        <v>332.5472279999999</v>
      </c>
      <c r="S34" s="166">
        <f t="shared" ref="S34:S37" si="5">F34/D34/12/2.34</f>
        <v>3.4918749999999998</v>
      </c>
      <c r="T34" s="166">
        <f t="shared" ref="T34:T37" si="6">G34/D34/12/2.34</f>
        <v>2.7991875000000004</v>
      </c>
    </row>
    <row r="35" spans="1:20" ht="15.75">
      <c r="A35" s="136"/>
      <c r="B35" s="165" t="s">
        <v>137</v>
      </c>
      <c r="C35" s="147">
        <v>4</v>
      </c>
      <c r="D35" s="147">
        <v>4</v>
      </c>
      <c r="E35" s="167">
        <v>785.42989199999988</v>
      </c>
      <c r="F35" s="168">
        <v>346.22639999999996</v>
      </c>
      <c r="G35" s="168">
        <v>367.07579999999996</v>
      </c>
      <c r="H35" s="168">
        <v>78.623999999999995</v>
      </c>
      <c r="I35" s="169">
        <v>5.6159999999999997</v>
      </c>
      <c r="J35" s="169">
        <v>0</v>
      </c>
      <c r="K35" s="169">
        <v>0</v>
      </c>
      <c r="L35" s="166">
        <v>180.83519999999999</v>
      </c>
      <c r="M35" s="169">
        <v>14.04</v>
      </c>
      <c r="N35" s="169">
        <v>87.960599999999999</v>
      </c>
      <c r="O35" s="169">
        <v>0</v>
      </c>
      <c r="P35" s="169">
        <v>0</v>
      </c>
      <c r="Q35" s="169">
        <v>0</v>
      </c>
      <c r="R35" s="166">
        <v>72.127691999999996</v>
      </c>
      <c r="S35" s="166">
        <f t="shared" si="5"/>
        <v>3.0824999999999996</v>
      </c>
      <c r="T35" s="166">
        <f t="shared" si="6"/>
        <v>3.2681249999999995</v>
      </c>
    </row>
    <row r="36" spans="1:20" ht="15.75">
      <c r="A36" s="136"/>
      <c r="B36" s="165" t="s">
        <v>138</v>
      </c>
      <c r="C36" s="147">
        <v>8</v>
      </c>
      <c r="D36" s="147">
        <v>8</v>
      </c>
      <c r="E36" s="167">
        <v>1367.6041079999998</v>
      </c>
      <c r="F36" s="168">
        <v>785.3975999999999</v>
      </c>
      <c r="G36" s="168">
        <v>418.32179999999994</v>
      </c>
      <c r="H36" s="168">
        <v>134.78400000000002</v>
      </c>
      <c r="I36" s="169">
        <v>14.04</v>
      </c>
      <c r="J36" s="169">
        <v>0</v>
      </c>
      <c r="K36" s="169">
        <v>5.6159999999999997</v>
      </c>
      <c r="L36" s="169">
        <v>0</v>
      </c>
      <c r="M36" s="166">
        <v>123.55199999999996</v>
      </c>
      <c r="N36" s="166">
        <v>140.32979999999998</v>
      </c>
      <c r="O36" s="169">
        <v>0</v>
      </c>
      <c r="P36" s="169">
        <v>0</v>
      </c>
      <c r="Q36" s="169">
        <v>0</v>
      </c>
      <c r="R36" s="166">
        <v>163.88470799999996</v>
      </c>
      <c r="S36" s="166">
        <f t="shared" si="5"/>
        <v>3.4962499999999999</v>
      </c>
      <c r="T36" s="166">
        <f t="shared" si="6"/>
        <v>1.8621874999999999</v>
      </c>
    </row>
    <row r="37" spans="1:20" ht="15.75">
      <c r="A37" s="136"/>
      <c r="B37" s="165" t="s">
        <v>139</v>
      </c>
      <c r="C37" s="147">
        <v>6</v>
      </c>
      <c r="D37" s="147">
        <v>6</v>
      </c>
      <c r="E37" s="167">
        <v>1063.7756999999999</v>
      </c>
      <c r="F37" s="168">
        <v>572.83199999999988</v>
      </c>
      <c r="G37" s="168">
        <v>372.07403999999991</v>
      </c>
      <c r="H37" s="168">
        <v>92.663999999999987</v>
      </c>
      <c r="I37" s="169">
        <v>7.02</v>
      </c>
      <c r="J37" s="169"/>
      <c r="K37" s="169"/>
      <c r="L37" s="166">
        <v>45.995039999999996</v>
      </c>
      <c r="M37" s="169">
        <v>81.431999999999988</v>
      </c>
      <c r="N37" s="169">
        <v>144.96299999999997</v>
      </c>
      <c r="O37" s="169"/>
      <c r="P37" s="169"/>
      <c r="Q37" s="169"/>
      <c r="R37" s="166">
        <v>118.86965999999998</v>
      </c>
      <c r="S37" s="166">
        <f t="shared" si="5"/>
        <v>3.3999999999999995</v>
      </c>
      <c r="T37" s="166">
        <f t="shared" si="6"/>
        <v>2.2084166666666665</v>
      </c>
    </row>
    <row r="38" spans="1:20" ht="15.75">
      <c r="A38" s="136"/>
      <c r="B38" s="165" t="s">
        <v>140</v>
      </c>
      <c r="C38" s="147">
        <v>4</v>
      </c>
      <c r="D38" s="147">
        <v>4</v>
      </c>
      <c r="E38" s="166">
        <v>433.48219199999994</v>
      </c>
      <c r="F38" s="166">
        <v>299.89439999999996</v>
      </c>
      <c r="G38" s="166">
        <v>72.109439999999992</v>
      </c>
      <c r="H38" s="166">
        <v>39.311999999999998</v>
      </c>
      <c r="I38" s="166">
        <v>0</v>
      </c>
      <c r="J38" s="166">
        <v>0</v>
      </c>
      <c r="K38" s="166">
        <v>0</v>
      </c>
      <c r="L38" s="166">
        <v>0</v>
      </c>
      <c r="M38" s="166">
        <v>19.655999999999999</v>
      </c>
      <c r="N38" s="166">
        <v>0</v>
      </c>
      <c r="O38" s="166">
        <v>0</v>
      </c>
      <c r="P38" s="166">
        <v>0</v>
      </c>
      <c r="Q38" s="166">
        <v>13.141439999999998</v>
      </c>
      <c r="R38" s="166">
        <v>61.478351999999987</v>
      </c>
      <c r="S38" s="166">
        <f t="shared" ref="S38" si="7">F38/D38/12/2.34</f>
        <v>2.6699999999999995</v>
      </c>
      <c r="T38" s="166">
        <f t="shared" ref="T38" si="8">G38/D38/12/2.34</f>
        <v>0.64200000000000002</v>
      </c>
    </row>
    <row r="39" spans="1:20" ht="28.5">
      <c r="A39" s="141" t="s">
        <v>20</v>
      </c>
      <c r="B39" s="162" t="s">
        <v>21</v>
      </c>
      <c r="C39" s="147"/>
      <c r="D39" s="150">
        <f>SUM(D40:D44)</f>
        <v>23</v>
      </c>
      <c r="E39" s="164">
        <f t="shared" ref="E39:T39" si="9">SUM(E40:E44)</f>
        <v>1547.7646</v>
      </c>
      <c r="F39" s="164">
        <f t="shared" si="9"/>
        <v>1051.9348</v>
      </c>
      <c r="G39" s="164">
        <f t="shared" si="9"/>
        <v>430.33320000000003</v>
      </c>
      <c r="H39" s="164">
        <f t="shared" si="9"/>
        <v>19.655999999999999</v>
      </c>
      <c r="I39" s="164">
        <f t="shared" si="9"/>
        <v>0</v>
      </c>
      <c r="J39" s="164">
        <f t="shared" si="9"/>
        <v>0</v>
      </c>
      <c r="K39" s="164">
        <f t="shared" si="9"/>
        <v>0</v>
      </c>
      <c r="L39" s="164">
        <f t="shared" si="9"/>
        <v>0</v>
      </c>
      <c r="M39" s="164">
        <f t="shared" si="9"/>
        <v>0</v>
      </c>
      <c r="N39" s="164">
        <f t="shared" si="9"/>
        <v>9.1259999999999994</v>
      </c>
      <c r="O39" s="164">
        <f t="shared" si="9"/>
        <v>10.951199999999998</v>
      </c>
      <c r="P39" s="164">
        <f t="shared" si="9"/>
        <v>0</v>
      </c>
      <c r="Q39" s="164">
        <f t="shared" si="9"/>
        <v>390.6</v>
      </c>
      <c r="R39" s="164">
        <f t="shared" si="9"/>
        <v>65.496600000000001</v>
      </c>
      <c r="S39" s="170">
        <f t="shared" si="9"/>
        <v>14.97157509157509</v>
      </c>
      <c r="T39" s="170">
        <f t="shared" si="9"/>
        <v>0.10107142857142856</v>
      </c>
    </row>
    <row r="40" spans="1:20" ht="15.75">
      <c r="A40" s="141"/>
      <c r="B40" s="165" t="s">
        <v>134</v>
      </c>
      <c r="C40" s="147"/>
      <c r="D40" s="147">
        <v>14</v>
      </c>
      <c r="E40" s="166">
        <v>538.56179999999995</v>
      </c>
      <c r="F40" s="166">
        <v>476.2944</v>
      </c>
      <c r="G40" s="166">
        <v>39.733199999999997</v>
      </c>
      <c r="H40" s="166">
        <v>19.655999999999999</v>
      </c>
      <c r="I40" s="166">
        <v>0</v>
      </c>
      <c r="J40" s="166">
        <v>0</v>
      </c>
      <c r="K40" s="166">
        <v>0</v>
      </c>
      <c r="L40" s="166">
        <v>0</v>
      </c>
      <c r="M40" s="166">
        <v>0</v>
      </c>
      <c r="N40" s="166">
        <v>9.1259999999999994</v>
      </c>
      <c r="O40" s="166">
        <v>10.951199999999998</v>
      </c>
      <c r="P40" s="166">
        <v>0</v>
      </c>
      <c r="Q40" s="166">
        <v>0</v>
      </c>
      <c r="R40" s="166">
        <v>22.534199999999998</v>
      </c>
      <c r="S40" s="166">
        <f t="shared" ref="S40" si="10">F40/D40/12/2.34</f>
        <v>1.2115750915750918</v>
      </c>
      <c r="T40" s="166">
        <f t="shared" ref="T40" si="11">G40/D40/12/2.34</f>
        <v>0.10107142857142856</v>
      </c>
    </row>
    <row r="41" spans="1:20" ht="15.75">
      <c r="A41" s="141"/>
      <c r="B41" s="165" t="s">
        <v>135</v>
      </c>
      <c r="C41" s="147"/>
      <c r="D41" s="147">
        <v>5</v>
      </c>
      <c r="E41" s="171">
        <f>F41+G41+R41</f>
        <v>735.14200000000005</v>
      </c>
      <c r="F41" s="166">
        <v>320.67399999999998</v>
      </c>
      <c r="G41" s="169">
        <f>Q41</f>
        <v>390.6</v>
      </c>
      <c r="H41" s="169">
        <v>0</v>
      </c>
      <c r="I41" s="169">
        <v>0</v>
      </c>
      <c r="J41" s="169">
        <v>0</v>
      </c>
      <c r="K41" s="169">
        <v>0</v>
      </c>
      <c r="L41" s="169">
        <v>0</v>
      </c>
      <c r="M41" s="169">
        <v>0</v>
      </c>
      <c r="N41" s="169">
        <v>0</v>
      </c>
      <c r="O41" s="169">
        <v>0</v>
      </c>
      <c r="P41" s="169">
        <v>0</v>
      </c>
      <c r="Q41" s="169">
        <v>390.6</v>
      </c>
      <c r="R41" s="169">
        <v>23.867999999999999</v>
      </c>
      <c r="S41" s="169">
        <v>4.68</v>
      </c>
      <c r="T41" s="169">
        <v>0</v>
      </c>
    </row>
    <row r="42" spans="1:20" ht="15.75">
      <c r="A42" s="141"/>
      <c r="B42" s="165" t="s">
        <v>136</v>
      </c>
      <c r="C42" s="147"/>
      <c r="D42" s="147">
        <v>2</v>
      </c>
      <c r="E42" s="172">
        <v>140.96159999999998</v>
      </c>
      <c r="F42" s="172">
        <v>131.41439999999997</v>
      </c>
      <c r="G42" s="172">
        <v>0</v>
      </c>
      <c r="H42" s="172">
        <v>0</v>
      </c>
      <c r="I42" s="172">
        <v>0</v>
      </c>
      <c r="J42" s="172">
        <v>0</v>
      </c>
      <c r="K42" s="172">
        <v>0</v>
      </c>
      <c r="L42" s="172">
        <v>0</v>
      </c>
      <c r="M42" s="172">
        <v>0</v>
      </c>
      <c r="N42" s="172">
        <v>0</v>
      </c>
      <c r="O42" s="172">
        <v>0</v>
      </c>
      <c r="P42" s="172">
        <v>0</v>
      </c>
      <c r="Q42" s="172">
        <v>0</v>
      </c>
      <c r="R42" s="172">
        <v>9.5472000000000001</v>
      </c>
      <c r="S42" s="172">
        <v>4.68</v>
      </c>
      <c r="T42" s="172">
        <v>0</v>
      </c>
    </row>
    <row r="43" spans="1:20" ht="15.75">
      <c r="A43" s="141"/>
      <c r="B43" s="165" t="s">
        <v>138</v>
      </c>
      <c r="C43" s="147"/>
      <c r="D43" s="147">
        <v>1</v>
      </c>
      <c r="E43" s="166">
        <v>66.549599999999998</v>
      </c>
      <c r="F43" s="166">
        <v>61.775999999999996</v>
      </c>
      <c r="G43" s="166">
        <v>0</v>
      </c>
      <c r="H43" s="166">
        <v>0</v>
      </c>
      <c r="I43" s="166">
        <v>0</v>
      </c>
      <c r="J43" s="166">
        <v>0</v>
      </c>
      <c r="K43" s="166">
        <v>0</v>
      </c>
      <c r="L43" s="166">
        <v>0</v>
      </c>
      <c r="M43" s="166">
        <v>0</v>
      </c>
      <c r="N43" s="166">
        <v>0</v>
      </c>
      <c r="O43" s="166">
        <v>0</v>
      </c>
      <c r="P43" s="166">
        <v>0</v>
      </c>
      <c r="Q43" s="166">
        <v>0</v>
      </c>
      <c r="R43" s="166">
        <v>4.7736000000000001</v>
      </c>
      <c r="S43" s="169">
        <v>2.2000000000000002</v>
      </c>
      <c r="T43" s="169">
        <v>0</v>
      </c>
    </row>
    <row r="44" spans="1:20" ht="15.75">
      <c r="A44" s="141"/>
      <c r="B44" s="165" t="s">
        <v>139</v>
      </c>
      <c r="C44" s="147"/>
      <c r="D44" s="147">
        <v>1</v>
      </c>
      <c r="E44" s="166">
        <v>66.549599999999998</v>
      </c>
      <c r="F44" s="166">
        <v>61.775999999999996</v>
      </c>
      <c r="G44" s="166">
        <v>0</v>
      </c>
      <c r="H44" s="166">
        <v>0</v>
      </c>
      <c r="I44" s="166">
        <v>0</v>
      </c>
      <c r="J44" s="166">
        <v>0</v>
      </c>
      <c r="K44" s="166">
        <v>0</v>
      </c>
      <c r="L44" s="166">
        <v>0</v>
      </c>
      <c r="M44" s="166">
        <v>0</v>
      </c>
      <c r="N44" s="166">
        <v>0</v>
      </c>
      <c r="O44" s="166">
        <v>0</v>
      </c>
      <c r="P44" s="166">
        <v>0</v>
      </c>
      <c r="Q44" s="166">
        <v>0</v>
      </c>
      <c r="R44" s="166">
        <v>4.7736000000000001</v>
      </c>
      <c r="S44" s="169">
        <v>2.2000000000000002</v>
      </c>
      <c r="T44" s="169">
        <v>0</v>
      </c>
    </row>
    <row r="45" spans="1:20" ht="15.75">
      <c r="A45" s="141" t="s">
        <v>22</v>
      </c>
      <c r="B45" s="162" t="s">
        <v>24</v>
      </c>
      <c r="C45" s="147"/>
      <c r="D45" s="150">
        <v>42</v>
      </c>
      <c r="E45" s="173">
        <f>F45+G45+R45</f>
        <v>29.483999999999966</v>
      </c>
      <c r="F45" s="173">
        <v>0</v>
      </c>
      <c r="G45" s="173">
        <v>29.483999999999966</v>
      </c>
      <c r="H45" s="173">
        <v>0</v>
      </c>
      <c r="I45" s="173">
        <v>0</v>
      </c>
      <c r="J45" s="173">
        <v>0</v>
      </c>
      <c r="K45" s="173">
        <v>0</v>
      </c>
      <c r="L45" s="173">
        <v>0</v>
      </c>
      <c r="M45" s="173">
        <v>0</v>
      </c>
      <c r="N45" s="173">
        <v>0</v>
      </c>
      <c r="O45" s="173">
        <v>0</v>
      </c>
      <c r="P45" s="173">
        <v>0</v>
      </c>
      <c r="Q45" s="173">
        <v>29.483999999999966</v>
      </c>
      <c r="R45" s="169"/>
      <c r="S45" s="147"/>
      <c r="T45" s="147"/>
    </row>
    <row r="46" spans="1:20" ht="15.75">
      <c r="A46" s="136"/>
      <c r="B46" s="174" t="s">
        <v>25</v>
      </c>
      <c r="C46" s="147"/>
      <c r="D46" s="147"/>
      <c r="E46" s="169"/>
      <c r="F46" s="169"/>
      <c r="G46" s="169"/>
      <c r="H46" s="169"/>
      <c r="I46" s="169"/>
      <c r="J46" s="169"/>
      <c r="K46" s="169"/>
      <c r="L46" s="169"/>
      <c r="M46" s="169"/>
      <c r="N46" s="169"/>
      <c r="O46" s="169"/>
      <c r="P46" s="169"/>
      <c r="Q46" s="169"/>
      <c r="R46" s="169"/>
      <c r="S46" s="147"/>
      <c r="T46" s="147"/>
    </row>
    <row r="47" spans="1:20" ht="15.75">
      <c r="A47" s="136"/>
      <c r="B47" s="174" t="s">
        <v>46</v>
      </c>
      <c r="C47" s="147"/>
      <c r="D47" s="147"/>
      <c r="E47" s="169"/>
      <c r="F47" s="169"/>
      <c r="G47" s="169"/>
      <c r="H47" s="169"/>
      <c r="I47" s="169"/>
      <c r="J47" s="169"/>
      <c r="K47" s="169"/>
      <c r="L47" s="169"/>
      <c r="M47" s="169"/>
      <c r="N47" s="169"/>
      <c r="O47" s="169"/>
      <c r="P47" s="169"/>
      <c r="Q47" s="169"/>
      <c r="R47" s="169"/>
      <c r="S47" s="147"/>
      <c r="T47" s="147"/>
    </row>
    <row r="48" spans="1:20" ht="15.75">
      <c r="A48" s="136"/>
      <c r="B48" s="174" t="s">
        <v>26</v>
      </c>
      <c r="C48" s="147"/>
      <c r="D48" s="147">
        <v>42</v>
      </c>
      <c r="E48" s="169">
        <f>F48+G48+R48</f>
        <v>29.483999999999966</v>
      </c>
      <c r="F48" s="169">
        <v>0</v>
      </c>
      <c r="G48" s="169">
        <v>29.483999999999966</v>
      </c>
      <c r="H48" s="169">
        <v>0</v>
      </c>
      <c r="I48" s="169">
        <v>0</v>
      </c>
      <c r="J48" s="169">
        <v>0</v>
      </c>
      <c r="K48" s="169">
        <v>0</v>
      </c>
      <c r="L48" s="169">
        <v>0</v>
      </c>
      <c r="M48" s="169">
        <v>0</v>
      </c>
      <c r="N48" s="169">
        <v>0</v>
      </c>
      <c r="O48" s="169">
        <v>0</v>
      </c>
      <c r="P48" s="169">
        <v>0</v>
      </c>
      <c r="Q48" s="169">
        <v>29.483999999999966</v>
      </c>
      <c r="R48" s="169"/>
      <c r="S48" s="147"/>
      <c r="T48" s="147"/>
    </row>
    <row r="49" spans="1:21" ht="15.75">
      <c r="A49" s="141" t="s">
        <v>23</v>
      </c>
      <c r="B49" s="175" t="s">
        <v>27</v>
      </c>
      <c r="C49" s="147"/>
      <c r="D49" s="150">
        <f>D52</f>
        <v>22</v>
      </c>
      <c r="E49" s="173">
        <f t="shared" ref="E49:Q49" si="12">E52</f>
        <v>202.18</v>
      </c>
      <c r="F49" s="173">
        <f t="shared" si="12"/>
        <v>0</v>
      </c>
      <c r="G49" s="173">
        <f t="shared" si="12"/>
        <v>202.18</v>
      </c>
      <c r="H49" s="173">
        <f t="shared" si="12"/>
        <v>0</v>
      </c>
      <c r="I49" s="173">
        <f t="shared" si="12"/>
        <v>0</v>
      </c>
      <c r="J49" s="173">
        <f t="shared" si="12"/>
        <v>0</v>
      </c>
      <c r="K49" s="173">
        <f t="shared" si="12"/>
        <v>0</v>
      </c>
      <c r="L49" s="173">
        <f t="shared" si="12"/>
        <v>0</v>
      </c>
      <c r="M49" s="173">
        <f t="shared" si="12"/>
        <v>0</v>
      </c>
      <c r="N49" s="173">
        <f t="shared" si="12"/>
        <v>0</v>
      </c>
      <c r="O49" s="173">
        <f t="shared" si="12"/>
        <v>0</v>
      </c>
      <c r="P49" s="173">
        <f t="shared" si="12"/>
        <v>0</v>
      </c>
      <c r="Q49" s="173">
        <f t="shared" si="12"/>
        <v>202.18</v>
      </c>
      <c r="R49" s="169"/>
      <c r="S49" s="147"/>
      <c r="T49" s="147"/>
    </row>
    <row r="50" spans="1:21" ht="15.75">
      <c r="A50" s="136"/>
      <c r="B50" s="174" t="s">
        <v>47</v>
      </c>
      <c r="C50" s="147"/>
      <c r="D50" s="147"/>
      <c r="E50" s="169"/>
      <c r="F50" s="169"/>
      <c r="G50" s="169"/>
      <c r="H50" s="169"/>
      <c r="I50" s="169"/>
      <c r="J50" s="169"/>
      <c r="K50" s="169"/>
      <c r="L50" s="169"/>
      <c r="M50" s="169"/>
      <c r="N50" s="169"/>
      <c r="O50" s="169"/>
      <c r="P50" s="169"/>
      <c r="Q50" s="169"/>
      <c r="R50" s="169"/>
      <c r="S50" s="147"/>
      <c r="T50" s="147"/>
    </row>
    <row r="51" spans="1:21" ht="15.75">
      <c r="A51" s="136"/>
      <c r="B51" s="174" t="s">
        <v>48</v>
      </c>
      <c r="C51" s="147"/>
      <c r="D51" s="147"/>
      <c r="E51" s="169"/>
      <c r="F51" s="169"/>
      <c r="G51" s="169"/>
      <c r="H51" s="169"/>
      <c r="I51" s="169"/>
      <c r="J51" s="169"/>
      <c r="K51" s="169"/>
      <c r="L51" s="169"/>
      <c r="M51" s="169"/>
      <c r="N51" s="169"/>
      <c r="O51" s="169"/>
      <c r="P51" s="169"/>
      <c r="Q51" s="169"/>
      <c r="R51" s="169"/>
      <c r="S51" s="147"/>
      <c r="T51" s="147"/>
    </row>
    <row r="52" spans="1:21" ht="15.75">
      <c r="A52" s="136"/>
      <c r="B52" s="174" t="s">
        <v>49</v>
      </c>
      <c r="C52" s="147"/>
      <c r="D52" s="147">
        <v>22</v>
      </c>
      <c r="E52" s="169">
        <v>202.18</v>
      </c>
      <c r="F52" s="169"/>
      <c r="G52" s="169">
        <v>202.18</v>
      </c>
      <c r="H52" s="169">
        <v>0</v>
      </c>
      <c r="I52" s="169">
        <v>0</v>
      </c>
      <c r="J52" s="169">
        <v>0</v>
      </c>
      <c r="K52" s="169">
        <v>0</v>
      </c>
      <c r="L52" s="169">
        <v>0</v>
      </c>
      <c r="M52" s="169">
        <v>0</v>
      </c>
      <c r="N52" s="169">
        <v>0</v>
      </c>
      <c r="O52" s="169">
        <v>0</v>
      </c>
      <c r="P52" s="169">
        <v>0</v>
      </c>
      <c r="Q52" s="169">
        <v>202.18</v>
      </c>
      <c r="R52" s="169"/>
      <c r="S52" s="147"/>
      <c r="T52" s="147"/>
    </row>
    <row r="53" spans="1:21" ht="15.75">
      <c r="A53" s="141" t="s">
        <v>69</v>
      </c>
      <c r="B53" s="175" t="s">
        <v>64</v>
      </c>
      <c r="C53" s="147"/>
      <c r="D53" s="150">
        <f>D54+D55+D56</f>
        <v>3</v>
      </c>
      <c r="E53" s="173">
        <f t="shared" ref="E53:R53" si="13">E54+E55+E56</f>
        <v>128.52719999999999</v>
      </c>
      <c r="F53" s="173">
        <f t="shared" si="13"/>
        <v>0</v>
      </c>
      <c r="G53" s="173">
        <f t="shared" si="13"/>
        <v>126</v>
      </c>
      <c r="H53" s="173">
        <f t="shared" si="13"/>
        <v>0</v>
      </c>
      <c r="I53" s="173">
        <f t="shared" si="13"/>
        <v>0</v>
      </c>
      <c r="J53" s="173">
        <f t="shared" si="13"/>
        <v>0</v>
      </c>
      <c r="K53" s="173">
        <f t="shared" si="13"/>
        <v>0</v>
      </c>
      <c r="L53" s="173">
        <f t="shared" si="13"/>
        <v>0</v>
      </c>
      <c r="M53" s="173">
        <f t="shared" si="13"/>
        <v>0</v>
      </c>
      <c r="N53" s="173">
        <f t="shared" si="13"/>
        <v>0</v>
      </c>
      <c r="O53" s="173">
        <f t="shared" si="13"/>
        <v>0</v>
      </c>
      <c r="P53" s="173">
        <f t="shared" si="13"/>
        <v>0</v>
      </c>
      <c r="Q53" s="173">
        <f t="shared" si="13"/>
        <v>126</v>
      </c>
      <c r="R53" s="173">
        <f t="shared" si="13"/>
        <v>2.5272000000000001</v>
      </c>
      <c r="S53" s="147"/>
      <c r="T53" s="147"/>
    </row>
    <row r="54" spans="1:21" ht="15.75">
      <c r="A54" s="136"/>
      <c r="B54" s="174" t="s">
        <v>65</v>
      </c>
      <c r="C54" s="147"/>
      <c r="D54" s="147">
        <v>1</v>
      </c>
      <c r="E54" s="171">
        <f>F54+G54+R54</f>
        <v>43.263599999999997</v>
      </c>
      <c r="F54" s="169"/>
      <c r="G54" s="169">
        <f>Q54</f>
        <v>42</v>
      </c>
      <c r="H54" s="169"/>
      <c r="I54" s="169"/>
      <c r="J54" s="169"/>
      <c r="K54" s="169"/>
      <c r="L54" s="169"/>
      <c r="M54" s="169"/>
      <c r="N54" s="169"/>
      <c r="O54" s="169"/>
      <c r="P54" s="169"/>
      <c r="Q54" s="169">
        <v>42</v>
      </c>
      <c r="R54" s="176">
        <f>0.6318*2</f>
        <v>1.2636000000000001</v>
      </c>
      <c r="S54" s="147"/>
      <c r="T54" s="147"/>
    </row>
    <row r="55" spans="1:21" ht="15.75">
      <c r="A55" s="136"/>
      <c r="B55" s="177" t="s">
        <v>66</v>
      </c>
      <c r="C55" s="147"/>
      <c r="D55" s="147"/>
      <c r="E55" s="169"/>
      <c r="F55" s="169"/>
      <c r="G55" s="169"/>
      <c r="H55" s="169"/>
      <c r="I55" s="169"/>
      <c r="J55" s="169"/>
      <c r="K55" s="169"/>
      <c r="L55" s="169"/>
      <c r="M55" s="169"/>
      <c r="N55" s="169"/>
      <c r="O55" s="169"/>
      <c r="P55" s="169"/>
      <c r="Q55" s="169"/>
      <c r="R55" s="169"/>
      <c r="S55" s="147"/>
      <c r="T55" s="147"/>
    </row>
    <row r="56" spans="1:21" ht="15.75">
      <c r="A56" s="136"/>
      <c r="B56" s="174" t="s">
        <v>67</v>
      </c>
      <c r="C56" s="147"/>
      <c r="D56" s="147">
        <v>2</v>
      </c>
      <c r="E56" s="171">
        <f>F56+G56+R56</f>
        <v>85.263599999999997</v>
      </c>
      <c r="F56" s="169"/>
      <c r="G56" s="169">
        <f>Q56</f>
        <v>84</v>
      </c>
      <c r="H56" s="169"/>
      <c r="I56" s="169"/>
      <c r="J56" s="169"/>
      <c r="K56" s="169"/>
      <c r="L56" s="169"/>
      <c r="M56" s="169"/>
      <c r="N56" s="169"/>
      <c r="O56" s="169"/>
      <c r="P56" s="169"/>
      <c r="Q56" s="169">
        <v>84</v>
      </c>
      <c r="R56" s="176">
        <f>0.6318*2</f>
        <v>1.2636000000000001</v>
      </c>
      <c r="S56" s="147"/>
      <c r="T56" s="147"/>
    </row>
    <row r="57" spans="1:21" ht="11.25" customHeight="1">
      <c r="A57" s="147"/>
      <c r="B57" s="178"/>
      <c r="C57" s="147"/>
      <c r="D57" s="147"/>
      <c r="E57" s="147"/>
      <c r="F57" s="147"/>
      <c r="G57" s="147"/>
      <c r="H57" s="147"/>
      <c r="I57" s="147"/>
      <c r="J57" s="147"/>
      <c r="K57" s="147"/>
      <c r="L57" s="147"/>
      <c r="M57" s="147"/>
      <c r="N57" s="147"/>
      <c r="O57" s="147"/>
      <c r="P57" s="147"/>
      <c r="Q57" s="147"/>
      <c r="R57" s="147"/>
      <c r="S57" s="147"/>
      <c r="T57" s="147"/>
    </row>
    <row r="58" spans="1:21">
      <c r="A58" s="2"/>
    </row>
    <row r="59" spans="1:21" ht="15.75" customHeight="1">
      <c r="A59" s="59" t="s">
        <v>59</v>
      </c>
      <c r="B59" s="50"/>
      <c r="C59" s="50"/>
      <c r="D59" s="50"/>
      <c r="E59" s="50"/>
      <c r="F59" s="50"/>
      <c r="G59" s="50"/>
      <c r="H59" s="50"/>
      <c r="I59" s="50"/>
      <c r="J59" s="50"/>
      <c r="K59" s="50"/>
      <c r="L59" s="50"/>
      <c r="M59" s="50"/>
      <c r="N59" s="50"/>
      <c r="O59" s="50"/>
      <c r="P59" s="50"/>
      <c r="Q59" s="6"/>
      <c r="R59" s="56" t="s">
        <v>106</v>
      </c>
      <c r="S59" s="58"/>
      <c r="T59" s="58"/>
    </row>
    <row r="60" spans="1:21" ht="16.5">
      <c r="A60" s="51" t="s">
        <v>60</v>
      </c>
      <c r="B60" s="52"/>
      <c r="C60" s="52"/>
      <c r="D60" s="52"/>
      <c r="E60" s="52"/>
      <c r="F60" s="52"/>
      <c r="G60" s="52"/>
      <c r="H60" s="52"/>
      <c r="I60" s="52"/>
      <c r="J60" s="52"/>
      <c r="K60" s="52"/>
      <c r="L60" s="52"/>
      <c r="M60" s="52"/>
      <c r="N60" s="52"/>
      <c r="O60" s="53"/>
      <c r="P60" s="49"/>
      <c r="Q60" s="6"/>
      <c r="R60" s="55" t="s">
        <v>152</v>
      </c>
      <c r="S60" s="54"/>
      <c r="U60" s="54"/>
    </row>
    <row r="61" spans="1:21" ht="15.75" customHeight="1">
      <c r="A61" s="49" t="s">
        <v>57</v>
      </c>
      <c r="B61" s="50"/>
      <c r="C61" s="50"/>
      <c r="D61" s="50"/>
      <c r="E61" s="50"/>
      <c r="F61" s="50"/>
      <c r="G61" s="50"/>
      <c r="H61" s="50"/>
      <c r="I61" s="50"/>
      <c r="J61" s="50"/>
      <c r="K61" s="50"/>
      <c r="L61" s="50"/>
      <c r="M61" s="50"/>
      <c r="N61" s="50"/>
      <c r="O61" s="50"/>
      <c r="P61" s="50"/>
      <c r="Q61" s="6"/>
      <c r="R61" s="60" t="s">
        <v>58</v>
      </c>
      <c r="T61" s="57"/>
      <c r="U61" s="57"/>
    </row>
    <row r="62" spans="1:21" ht="16.5">
      <c r="A62" s="51" t="s">
        <v>101</v>
      </c>
      <c r="B62" s="52"/>
      <c r="C62" s="52"/>
      <c r="D62" s="52"/>
      <c r="E62" s="52"/>
      <c r="F62" s="52"/>
      <c r="G62" s="52"/>
      <c r="H62" s="52"/>
      <c r="I62" s="52"/>
      <c r="J62" s="52"/>
      <c r="K62" s="52"/>
      <c r="L62" s="52"/>
      <c r="M62" s="52"/>
      <c r="N62" s="52"/>
      <c r="O62" s="53"/>
      <c r="P62" s="49"/>
      <c r="Q62" s="6"/>
      <c r="R62" s="57"/>
      <c r="S62" s="57"/>
      <c r="T62" s="57"/>
    </row>
    <row r="63" spans="1:21" ht="15.75">
      <c r="A63" s="3"/>
      <c r="P63" s="6"/>
      <c r="Q63" s="6"/>
      <c r="R63" s="18"/>
      <c r="S63" s="6"/>
      <c r="T63" s="6"/>
    </row>
    <row r="64" spans="1:21">
      <c r="A64" s="2"/>
    </row>
  </sheetData>
  <mergeCells count="14">
    <mergeCell ref="R6:R7"/>
    <mergeCell ref="S6:S7"/>
    <mergeCell ref="T6:T7"/>
    <mergeCell ref="A3:T3"/>
    <mergeCell ref="A5:A7"/>
    <mergeCell ref="B5:B7"/>
    <mergeCell ref="C5:C7"/>
    <mergeCell ref="D5:D7"/>
    <mergeCell ref="E5:R5"/>
    <mergeCell ref="S5:T5"/>
    <mergeCell ref="E6:E7"/>
    <mergeCell ref="F6:F7"/>
    <mergeCell ref="G6:G7"/>
    <mergeCell ref="H6:Q6"/>
  </mergeCells>
  <printOptions horizontalCentered="1" verticalCentered="1"/>
  <pageMargins left="0" right="0" top="0.24" bottom="0.19684930008748908" header="0.31496062992125984" footer="0.31496062992125984"/>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opLeftCell="A7" workbookViewId="0">
      <selection activeCell="B23" sqref="B23"/>
    </sheetView>
  </sheetViews>
  <sheetFormatPr defaultRowHeight="15.75"/>
  <cols>
    <col min="1" max="1" width="9.140625" style="6"/>
    <col min="2" max="2" width="44.28515625" style="6" customWidth="1"/>
    <col min="3" max="3" width="13.28515625" style="6" bestFit="1" customWidth="1"/>
    <col min="4" max="5" width="13.42578125" style="6" bestFit="1" customWidth="1"/>
    <col min="6" max="6" width="11.28515625" style="6" bestFit="1" customWidth="1"/>
    <col min="7" max="7" width="15.28515625" style="6" customWidth="1"/>
    <col min="8" max="16384" width="9.140625" style="6"/>
  </cols>
  <sheetData>
    <row r="1" spans="1:16">
      <c r="A1" s="5"/>
      <c r="G1" s="5" t="s">
        <v>78</v>
      </c>
    </row>
    <row r="2" spans="1:16">
      <c r="A2" s="5" t="s">
        <v>150</v>
      </c>
    </row>
    <row r="3" spans="1:16" ht="36.75" customHeight="1">
      <c r="A3" s="193" t="s">
        <v>83</v>
      </c>
      <c r="B3" s="193"/>
      <c r="C3" s="193"/>
      <c r="D3" s="193"/>
      <c r="E3" s="193"/>
      <c r="F3" s="193"/>
      <c r="G3" s="193"/>
    </row>
    <row r="4" spans="1:16" ht="16.5" thickBot="1">
      <c r="A4" s="7"/>
      <c r="G4" s="8" t="s">
        <v>30</v>
      </c>
    </row>
    <row r="5" spans="1:16" s="12" customFormat="1" ht="78.75">
      <c r="A5" s="9" t="s">
        <v>1</v>
      </c>
      <c r="B5" s="10" t="s">
        <v>2</v>
      </c>
      <c r="C5" s="10" t="s">
        <v>81</v>
      </c>
      <c r="D5" s="10" t="s">
        <v>84</v>
      </c>
      <c r="E5" s="10" t="s">
        <v>82</v>
      </c>
      <c r="F5" s="10" t="s">
        <v>80</v>
      </c>
      <c r="G5" s="11" t="s">
        <v>79</v>
      </c>
    </row>
    <row r="6" spans="1:16" ht="31.5">
      <c r="A6" s="61"/>
      <c r="B6" s="62" t="s">
        <v>31</v>
      </c>
      <c r="C6" s="63"/>
      <c r="D6" s="63"/>
      <c r="E6" s="63"/>
      <c r="F6" s="63"/>
      <c r="G6" s="64"/>
    </row>
    <row r="7" spans="1:16" ht="31.5">
      <c r="A7" s="65" t="s">
        <v>13</v>
      </c>
      <c r="B7" s="48" t="s">
        <v>102</v>
      </c>
      <c r="C7" s="122">
        <f>C8+C21</f>
        <v>32600.662395000003</v>
      </c>
      <c r="D7" s="122">
        <f t="shared" ref="D7:F7" si="0">D8+D21</f>
        <v>44496.645691590769</v>
      </c>
      <c r="E7" s="122">
        <f t="shared" si="0"/>
        <v>44012.060302821541</v>
      </c>
      <c r="F7" s="122">
        <f t="shared" si="0"/>
        <v>44012.060302821541</v>
      </c>
      <c r="G7" s="67"/>
    </row>
    <row r="8" spans="1:16" ht="31.5">
      <c r="A8" s="68">
        <v>1</v>
      </c>
      <c r="B8" s="66" t="s">
        <v>103</v>
      </c>
      <c r="C8" s="121">
        <f>SUM(C9:C20)</f>
        <v>25077.432611538465</v>
      </c>
      <c r="D8" s="121">
        <f t="shared" ref="D8:F8" si="1">SUM(D9:D20)</f>
        <v>34510.776483353846</v>
      </c>
      <c r="E8" s="121">
        <f t="shared" si="1"/>
        <v>34510.776483353846</v>
      </c>
      <c r="F8" s="121">
        <f t="shared" si="1"/>
        <v>34510.776483353846</v>
      </c>
      <c r="G8" s="67"/>
      <c r="J8" s="71"/>
      <c r="K8" s="71"/>
      <c r="L8" s="71"/>
      <c r="M8" s="71"/>
      <c r="N8" s="71"/>
      <c r="O8" s="71"/>
      <c r="P8" s="71"/>
    </row>
    <row r="9" spans="1:16">
      <c r="A9" s="68"/>
      <c r="B9" s="102" t="s">
        <v>134</v>
      </c>
      <c r="C9" s="66"/>
      <c r="D9" s="114">
        <f>('Du kien 2025'!E32+'Du kien 2025'!E40)/2.34*1.8</f>
        <v>3314.9515476923066</v>
      </c>
      <c r="E9" s="103">
        <f t="shared" ref="E9:F14" si="2">D9</f>
        <v>3314.9515476923066</v>
      </c>
      <c r="F9" s="103">
        <f t="shared" si="2"/>
        <v>3314.9515476923066</v>
      </c>
      <c r="G9" s="67"/>
      <c r="J9" s="71"/>
      <c r="K9" s="71"/>
      <c r="L9" s="71"/>
      <c r="M9" s="71"/>
      <c r="N9" s="71"/>
      <c r="O9" s="71"/>
      <c r="P9" s="71"/>
    </row>
    <row r="10" spans="1:16">
      <c r="A10" s="68"/>
      <c r="B10" s="102" t="s">
        <v>135</v>
      </c>
      <c r="C10" s="66"/>
      <c r="D10" s="114">
        <f>('Du kien 2025'!E33+'Du kien 2025'!E41)/2.34*1.8</f>
        <v>2099.9826861538463</v>
      </c>
      <c r="E10" s="103">
        <f t="shared" si="2"/>
        <v>2099.9826861538463</v>
      </c>
      <c r="F10" s="103">
        <f t="shared" si="2"/>
        <v>2099.9826861538463</v>
      </c>
      <c r="G10" s="67"/>
      <c r="J10" s="71"/>
      <c r="K10" s="71"/>
      <c r="L10" s="71"/>
      <c r="M10" s="71"/>
      <c r="N10" s="71"/>
      <c r="O10" s="71"/>
      <c r="P10" s="71"/>
    </row>
    <row r="11" spans="1:16">
      <c r="A11" s="68"/>
      <c r="B11" s="102" t="s">
        <v>136</v>
      </c>
      <c r="C11" s="66"/>
      <c r="D11" s="114">
        <f>('Du kien 2025'!E34+'Du kien 2025'!E42)/2.34*1.8</f>
        <v>2538.4287600000007</v>
      </c>
      <c r="E11" s="114">
        <f t="shared" si="2"/>
        <v>2538.4287600000007</v>
      </c>
      <c r="F11" s="114">
        <f t="shared" si="2"/>
        <v>2538.4287600000007</v>
      </c>
      <c r="G11" s="67"/>
      <c r="J11" s="71"/>
      <c r="K11" s="71"/>
      <c r="L11" s="71"/>
      <c r="M11" s="71"/>
      <c r="N11" s="71"/>
      <c r="O11" s="71"/>
      <c r="P11" s="71"/>
    </row>
    <row r="12" spans="1:16">
      <c r="A12" s="68"/>
      <c r="B12" s="102" t="s">
        <v>137</v>
      </c>
      <c r="C12" s="66"/>
      <c r="D12" s="103">
        <f>'Du kien 2025'!E35/2.34*1.8</f>
        <v>604.17683999999997</v>
      </c>
      <c r="E12" s="114">
        <f t="shared" si="2"/>
        <v>604.17683999999997</v>
      </c>
      <c r="F12" s="114">
        <f t="shared" si="2"/>
        <v>604.17683999999997</v>
      </c>
      <c r="G12" s="67"/>
      <c r="J12" s="71"/>
      <c r="K12" s="71"/>
      <c r="L12" s="71"/>
      <c r="M12" s="71"/>
      <c r="N12" s="71"/>
      <c r="O12" s="71"/>
      <c r="P12" s="71"/>
    </row>
    <row r="13" spans="1:16">
      <c r="A13" s="68"/>
      <c r="B13" s="102" t="s">
        <v>138</v>
      </c>
      <c r="C13" s="66"/>
      <c r="D13" s="103">
        <f>'Du kien 2025'!E36/2.34*1.8</f>
        <v>1052.00316</v>
      </c>
      <c r="E13" s="103">
        <f t="shared" si="2"/>
        <v>1052.00316</v>
      </c>
      <c r="F13" s="103">
        <f t="shared" si="2"/>
        <v>1052.00316</v>
      </c>
      <c r="G13" s="104">
        <f>D13-F13</f>
        <v>0</v>
      </c>
      <c r="J13" s="71"/>
      <c r="K13" s="71"/>
      <c r="L13" s="71"/>
      <c r="M13" s="71"/>
      <c r="N13" s="71"/>
      <c r="O13" s="71"/>
      <c r="P13" s="71"/>
    </row>
    <row r="14" spans="1:16">
      <c r="A14" s="68"/>
      <c r="B14" s="102" t="s">
        <v>139</v>
      </c>
      <c r="C14" s="66"/>
      <c r="D14" s="114">
        <f>('Du kien 2025'!E37+'Du kien 2025'!E44)/2.34*1.8</f>
        <v>869.48099999999999</v>
      </c>
      <c r="E14" s="103">
        <f t="shared" si="2"/>
        <v>869.48099999999999</v>
      </c>
      <c r="F14" s="103">
        <f t="shared" si="2"/>
        <v>869.48099999999999</v>
      </c>
      <c r="G14" s="67"/>
      <c r="J14" s="71"/>
      <c r="K14" s="71"/>
      <c r="L14" s="71"/>
      <c r="M14" s="71"/>
      <c r="N14" s="71"/>
      <c r="O14" s="71"/>
      <c r="P14" s="71"/>
    </row>
    <row r="15" spans="1:16">
      <c r="A15" s="68"/>
      <c r="B15" s="102" t="s">
        <v>140</v>
      </c>
      <c r="C15" s="66"/>
      <c r="D15" s="114">
        <v>333.44783999999999</v>
      </c>
      <c r="E15" s="114">
        <v>333.44783999999999</v>
      </c>
      <c r="F15" s="114">
        <v>333.44783999999999</v>
      </c>
      <c r="G15" s="67"/>
      <c r="J15" s="71"/>
      <c r="K15" s="71"/>
      <c r="L15" s="71"/>
      <c r="M15" s="71"/>
      <c r="N15" s="71"/>
      <c r="O15" s="71"/>
      <c r="P15" s="71"/>
    </row>
    <row r="16" spans="1:16">
      <c r="A16" s="68"/>
      <c r="B16" s="107" t="s">
        <v>141</v>
      </c>
      <c r="C16" s="113">
        <v>1920.8264300000001</v>
      </c>
      <c r="D16" s="113">
        <v>2877.0180571999995</v>
      </c>
      <c r="E16" s="113">
        <v>2877.0180571999995</v>
      </c>
      <c r="F16" s="115">
        <f>E16</f>
        <v>2877.0180571999995</v>
      </c>
      <c r="G16" s="67"/>
      <c r="J16" s="71"/>
      <c r="K16" s="71"/>
      <c r="L16" s="71"/>
      <c r="M16" s="71"/>
      <c r="N16" s="71"/>
      <c r="O16" s="71"/>
      <c r="P16" s="71"/>
    </row>
    <row r="17" spans="1:16">
      <c r="A17" s="68"/>
      <c r="B17" s="31" t="s">
        <v>142</v>
      </c>
      <c r="C17" s="114">
        <f>'Du kien 2025'!E15/2.34*1.8</f>
        <v>3339.3839815384617</v>
      </c>
      <c r="D17" s="114">
        <f>C17</f>
        <v>3339.3839815384617</v>
      </c>
      <c r="E17" s="114">
        <f>D17</f>
        <v>3339.3839815384617</v>
      </c>
      <c r="F17" s="115">
        <f>E17</f>
        <v>3339.3839815384617</v>
      </c>
      <c r="G17" s="67"/>
      <c r="J17" s="71"/>
      <c r="K17" s="71"/>
      <c r="L17" s="71"/>
      <c r="M17" s="71"/>
      <c r="N17" s="71"/>
      <c r="O17" s="71"/>
      <c r="P17" s="71"/>
    </row>
    <row r="18" spans="1:16">
      <c r="A18" s="68"/>
      <c r="B18" s="31" t="s">
        <v>145</v>
      </c>
      <c r="C18" s="114">
        <v>4166.984300000001</v>
      </c>
      <c r="D18" s="114">
        <v>4880.6907307692309</v>
      </c>
      <c r="E18" s="114">
        <v>4880.6907307692309</v>
      </c>
      <c r="F18" s="115">
        <f>E18</f>
        <v>4880.6907307692309</v>
      </c>
      <c r="G18" s="67"/>
      <c r="J18" s="71"/>
      <c r="K18" s="71"/>
      <c r="L18" s="71"/>
      <c r="M18" s="71"/>
      <c r="N18" s="71"/>
      <c r="O18" s="71"/>
      <c r="P18" s="71"/>
    </row>
    <row r="19" spans="1:16">
      <c r="A19" s="68"/>
      <c r="B19" s="117" t="s">
        <v>146</v>
      </c>
      <c r="C19" s="114">
        <f>'Thuc hien 2024'!E18/2.34*1.8</f>
        <v>11483.2536</v>
      </c>
      <c r="D19" s="114">
        <f>'Du kien 2025'!E18/2.34*1.8</f>
        <v>6495.9753600000013</v>
      </c>
      <c r="E19" s="114">
        <f>D19</f>
        <v>6495.9753600000013</v>
      </c>
      <c r="F19" s="115">
        <f>E19</f>
        <v>6495.9753600000013</v>
      </c>
      <c r="G19" s="67"/>
      <c r="J19" s="71"/>
      <c r="K19" s="71"/>
      <c r="L19" s="71"/>
      <c r="M19" s="71"/>
      <c r="N19" s="71"/>
      <c r="O19" s="71"/>
      <c r="P19" s="71"/>
    </row>
    <row r="20" spans="1:16">
      <c r="A20" s="68"/>
      <c r="B20" s="117" t="s">
        <v>143</v>
      </c>
      <c r="C20" s="114">
        <f>'Thuc hien 2024'!E17/2.34*1.8</f>
        <v>4166.984300000001</v>
      </c>
      <c r="D20" s="114">
        <f>'Du kien 2025'!E16/2.34*1.8</f>
        <v>6105.2365200000013</v>
      </c>
      <c r="E20" s="114">
        <f>D20</f>
        <v>6105.2365200000013</v>
      </c>
      <c r="F20" s="115">
        <f>E20</f>
        <v>6105.2365200000013</v>
      </c>
      <c r="G20" s="67"/>
      <c r="J20" s="71"/>
      <c r="K20" s="71"/>
      <c r="L20" s="71"/>
      <c r="M20" s="71"/>
      <c r="N20" s="71"/>
      <c r="O20" s="71"/>
      <c r="P20" s="71"/>
    </row>
    <row r="21" spans="1:16" ht="31.5">
      <c r="A21" s="68">
        <v>2</v>
      </c>
      <c r="B21" s="66" t="s">
        <v>104</v>
      </c>
      <c r="C21" s="120">
        <f>SUM(C22:C33)</f>
        <v>7523.2297834615392</v>
      </c>
      <c r="D21" s="120">
        <f t="shared" ref="D21:F21" si="3">SUM(D22:D33)</f>
        <v>9985.8692082369234</v>
      </c>
      <c r="E21" s="120">
        <f t="shared" si="3"/>
        <v>9501.2838194676933</v>
      </c>
      <c r="F21" s="120">
        <f t="shared" si="3"/>
        <v>9501.2838194676933</v>
      </c>
      <c r="G21" s="67"/>
      <c r="J21" s="71"/>
      <c r="K21" s="71"/>
      <c r="L21" s="71"/>
      <c r="M21" s="71"/>
      <c r="N21" s="71"/>
      <c r="O21" s="71"/>
      <c r="P21" s="71"/>
    </row>
    <row r="22" spans="1:16">
      <c r="A22" s="68"/>
      <c r="B22" s="102" t="s">
        <v>134</v>
      </c>
      <c r="C22" s="66"/>
      <c r="D22" s="114">
        <f>('Du kien 2025'!E32+'Du kien 2025'!E40)/2.34*0.54</f>
        <v>994.48546430769204</v>
      </c>
      <c r="E22" s="103">
        <f t="shared" ref="E22:F28" si="4">D22</f>
        <v>994.48546430769204</v>
      </c>
      <c r="F22" s="103">
        <f t="shared" si="4"/>
        <v>994.48546430769204</v>
      </c>
      <c r="G22" s="67"/>
      <c r="J22" s="71"/>
      <c r="K22" s="71"/>
      <c r="L22" s="71"/>
      <c r="M22" s="71"/>
      <c r="N22" s="71"/>
      <c r="O22" s="71"/>
      <c r="P22" s="71"/>
    </row>
    <row r="23" spans="1:16">
      <c r="A23" s="68"/>
      <c r="B23" s="102" t="s">
        <v>135</v>
      </c>
      <c r="C23" s="66"/>
      <c r="D23" s="114">
        <f>('Du kien 2025'!E33+'Du kien 2025'!E41)/2.34*0.54</f>
        <v>629.99480584615389</v>
      </c>
      <c r="E23" s="103">
        <f t="shared" si="4"/>
        <v>629.99480584615389</v>
      </c>
      <c r="F23" s="103">
        <f t="shared" si="4"/>
        <v>629.99480584615389</v>
      </c>
      <c r="G23" s="67"/>
      <c r="J23" s="71"/>
      <c r="K23" s="71"/>
      <c r="L23" s="71"/>
      <c r="M23" s="71"/>
      <c r="N23" s="71"/>
      <c r="O23" s="71"/>
      <c r="P23" s="71"/>
    </row>
    <row r="24" spans="1:16">
      <c r="A24" s="68"/>
      <c r="B24" s="102" t="s">
        <v>136</v>
      </c>
      <c r="C24" s="66"/>
      <c r="D24" s="114">
        <f>('Du kien 2025'!E34+'Du kien 2025'!E42)/2.34*0.54</f>
        <v>761.52862800000014</v>
      </c>
      <c r="E24" s="114">
        <f t="shared" si="4"/>
        <v>761.52862800000014</v>
      </c>
      <c r="F24" s="114">
        <f t="shared" si="4"/>
        <v>761.52862800000014</v>
      </c>
      <c r="G24" s="67"/>
      <c r="J24" s="71"/>
      <c r="K24" s="71"/>
      <c r="L24" s="71"/>
      <c r="M24" s="71"/>
      <c r="N24" s="71"/>
      <c r="O24" s="71"/>
      <c r="P24" s="71"/>
    </row>
    <row r="25" spans="1:16">
      <c r="A25" s="68"/>
      <c r="B25" s="102" t="s">
        <v>137</v>
      </c>
      <c r="C25" s="66"/>
      <c r="D25" s="103">
        <f>'Du kien 2025'!E35/2.34*0.54</f>
        <v>181.253052</v>
      </c>
      <c r="E25" s="114">
        <f t="shared" si="4"/>
        <v>181.253052</v>
      </c>
      <c r="F25" s="114">
        <f t="shared" si="4"/>
        <v>181.253052</v>
      </c>
      <c r="G25" s="67"/>
      <c r="J25" s="71"/>
      <c r="K25" s="71"/>
      <c r="L25" s="71"/>
      <c r="M25" s="71"/>
      <c r="N25" s="71"/>
      <c r="O25" s="71"/>
      <c r="P25" s="71"/>
    </row>
    <row r="26" spans="1:16">
      <c r="A26" s="68"/>
      <c r="B26" s="102" t="s">
        <v>138</v>
      </c>
      <c r="C26" s="66"/>
      <c r="D26" s="103">
        <f>'Du kien 2025'!E36/2.34*0.54</f>
        <v>315.60094800000002</v>
      </c>
      <c r="E26" s="103">
        <f t="shared" si="4"/>
        <v>315.60094800000002</v>
      </c>
      <c r="F26" s="103">
        <f t="shared" si="4"/>
        <v>315.60094800000002</v>
      </c>
      <c r="G26" s="67"/>
      <c r="J26" s="71"/>
      <c r="K26" s="71"/>
      <c r="L26" s="71"/>
      <c r="M26" s="71"/>
      <c r="N26" s="71"/>
      <c r="O26" s="71"/>
      <c r="P26" s="71"/>
    </row>
    <row r="27" spans="1:16">
      <c r="A27" s="68"/>
      <c r="B27" s="102" t="s">
        <v>139</v>
      </c>
      <c r="C27" s="66"/>
      <c r="D27" s="114">
        <f>('Du kien 2025'!E37+'Du kien 2025'!E44)/2.34*0.54</f>
        <v>260.84430000000003</v>
      </c>
      <c r="E27" s="103">
        <f t="shared" si="4"/>
        <v>260.84430000000003</v>
      </c>
      <c r="F27" s="103">
        <f t="shared" si="4"/>
        <v>260.84430000000003</v>
      </c>
      <c r="G27" s="67"/>
      <c r="J27" s="71"/>
      <c r="K27" s="71"/>
      <c r="L27" s="71"/>
      <c r="M27" s="71"/>
      <c r="N27" s="71"/>
      <c r="O27" s="71"/>
      <c r="P27" s="71"/>
    </row>
    <row r="28" spans="1:16">
      <c r="A28" s="68"/>
      <c r="B28" s="102" t="s">
        <v>140</v>
      </c>
      <c r="C28" s="66"/>
      <c r="D28" s="114">
        <f>'Du kien 2025'!E38/2.34*0.54</f>
        <v>100.034352</v>
      </c>
      <c r="E28" s="103">
        <f t="shared" si="4"/>
        <v>100.034352</v>
      </c>
      <c r="F28" s="103">
        <f t="shared" si="4"/>
        <v>100.034352</v>
      </c>
      <c r="G28" s="67"/>
      <c r="J28" s="71"/>
      <c r="K28" s="71"/>
      <c r="L28" s="71"/>
      <c r="M28" s="71"/>
      <c r="N28" s="71"/>
      <c r="O28" s="71"/>
      <c r="P28" s="71"/>
    </row>
    <row r="29" spans="1:16">
      <c r="A29" s="68"/>
      <c r="B29" s="107" t="s">
        <v>141</v>
      </c>
      <c r="C29" s="114">
        <v>576.247929</v>
      </c>
      <c r="D29" s="114">
        <v>863.10541715999989</v>
      </c>
      <c r="E29" s="114">
        <v>863.10541715999989</v>
      </c>
      <c r="F29" s="114">
        <f t="shared" ref="F29:F31" si="5">E29</f>
        <v>863.10541715999989</v>
      </c>
      <c r="G29" s="67"/>
      <c r="J29" s="71"/>
      <c r="K29" s="71"/>
      <c r="L29" s="71"/>
      <c r="M29" s="71"/>
      <c r="N29" s="71"/>
      <c r="O29" s="71"/>
      <c r="P29" s="71"/>
    </row>
    <row r="30" spans="1:16">
      <c r="A30" s="68"/>
      <c r="B30" s="117" t="s">
        <v>142</v>
      </c>
      <c r="C30" s="114">
        <f>'Du kien 2025'!E15/2.34*0.54</f>
        <v>1001.8151944615386</v>
      </c>
      <c r="D30" s="114">
        <f>C30</f>
        <v>1001.8151944615386</v>
      </c>
      <c r="E30" s="114">
        <f>D30</f>
        <v>1001.8151944615386</v>
      </c>
      <c r="F30" s="114">
        <f t="shared" si="5"/>
        <v>1001.8151944615386</v>
      </c>
      <c r="G30" s="67"/>
      <c r="J30" s="71"/>
      <c r="K30" s="71"/>
      <c r="L30" s="71"/>
      <c r="M30" s="71"/>
      <c r="N30" s="71"/>
      <c r="O30" s="71"/>
      <c r="P30" s="71"/>
    </row>
    <row r="31" spans="1:16">
      <c r="A31" s="68"/>
      <c r="B31" s="117" t="s">
        <v>145</v>
      </c>
      <c r="C31" s="114">
        <v>1250.0952900000002</v>
      </c>
      <c r="D31" s="114">
        <v>1464.2072192307692</v>
      </c>
      <c r="E31" s="114">
        <v>1464.2072192307692</v>
      </c>
      <c r="F31" s="114">
        <f t="shared" si="5"/>
        <v>1464.2072192307692</v>
      </c>
      <c r="G31" s="67"/>
      <c r="J31" s="71"/>
      <c r="K31" s="71"/>
      <c r="L31" s="71"/>
      <c r="M31" s="71"/>
      <c r="N31" s="71"/>
      <c r="O31" s="71"/>
      <c r="P31" s="71"/>
    </row>
    <row r="32" spans="1:16">
      <c r="A32" s="68"/>
      <c r="B32" s="117" t="s">
        <v>146</v>
      </c>
      <c r="C32" s="114">
        <f>'Thuc hien 2024'!E18/2.34*0.54</f>
        <v>3444.9760800000004</v>
      </c>
      <c r="D32" s="114">
        <f>'Du kien 2025'!E18/2.34*0.54</f>
        <v>1948.7926080000004</v>
      </c>
      <c r="E32" s="114">
        <v>1464.2072192307692</v>
      </c>
      <c r="F32" s="114">
        <f t="shared" ref="F32" si="6">E32</f>
        <v>1464.2072192307692</v>
      </c>
      <c r="G32" s="67"/>
      <c r="J32" s="71"/>
      <c r="K32" s="71"/>
      <c r="L32" s="71"/>
      <c r="M32" s="71"/>
      <c r="N32" s="71"/>
      <c r="O32" s="71"/>
      <c r="P32" s="71"/>
    </row>
    <row r="33" spans="1:16">
      <c r="A33" s="68"/>
      <c r="B33" s="117" t="s">
        <v>143</v>
      </c>
      <c r="C33" s="114">
        <f>'Thuc hien 2024'!E17/2.34*0.54</f>
        <v>1250.0952900000002</v>
      </c>
      <c r="D33" s="114">
        <f>'Du kien 2025'!E17/2.34*0.54</f>
        <v>1464.2072192307692</v>
      </c>
      <c r="E33" s="114">
        <v>1464.2072192307692</v>
      </c>
      <c r="F33" s="114">
        <f t="shared" ref="F33" si="7">E33</f>
        <v>1464.2072192307692</v>
      </c>
      <c r="G33" s="67"/>
      <c r="J33" s="71"/>
      <c r="K33" s="71"/>
      <c r="L33" s="71"/>
      <c r="M33" s="71"/>
      <c r="N33" s="71"/>
      <c r="O33" s="71"/>
      <c r="P33" s="71"/>
    </row>
    <row r="34" spans="1:16" ht="31.5">
      <c r="A34" s="65" t="s">
        <v>18</v>
      </c>
      <c r="B34" s="78" t="s">
        <v>63</v>
      </c>
      <c r="C34" s="66"/>
      <c r="D34" s="66"/>
      <c r="E34" s="66"/>
      <c r="F34" s="66"/>
      <c r="G34" s="67"/>
    </row>
    <row r="35" spans="1:16" ht="67.5" customHeight="1">
      <c r="A35" s="86">
        <v>1</v>
      </c>
      <c r="B35" s="85" t="s">
        <v>108</v>
      </c>
      <c r="C35" s="66"/>
      <c r="D35" s="66"/>
      <c r="E35" s="66"/>
      <c r="F35" s="66"/>
      <c r="G35" s="67"/>
    </row>
    <row r="36" spans="1:16" ht="53.25" customHeight="1">
      <c r="A36" s="88">
        <v>2</v>
      </c>
      <c r="B36" s="89" t="s">
        <v>109</v>
      </c>
      <c r="C36" s="90"/>
      <c r="D36" s="90"/>
      <c r="E36" s="90"/>
      <c r="F36" s="90"/>
      <c r="G36" s="91"/>
    </row>
    <row r="37" spans="1:16" ht="67.5" customHeight="1">
      <c r="A37" s="88">
        <v>3</v>
      </c>
      <c r="B37" s="89" t="s">
        <v>110</v>
      </c>
      <c r="C37" s="90"/>
      <c r="D37" s="90"/>
      <c r="E37" s="90"/>
      <c r="F37" s="90"/>
      <c r="G37" s="91"/>
    </row>
    <row r="38" spans="1:16" ht="16.5" thickBot="1">
      <c r="A38" s="87">
        <v>4</v>
      </c>
      <c r="B38" s="69" t="s">
        <v>32</v>
      </c>
      <c r="C38" s="69"/>
      <c r="D38" s="69"/>
      <c r="E38" s="69"/>
      <c r="F38" s="69"/>
      <c r="G38" s="70"/>
    </row>
    <row r="39" spans="1:16">
      <c r="A39" s="13"/>
      <c r="B39" s="14"/>
      <c r="C39" s="14"/>
      <c r="D39" s="14"/>
      <c r="E39" s="14"/>
      <c r="F39" s="14"/>
      <c r="G39" s="14"/>
    </row>
    <row r="40" spans="1:16">
      <c r="A40" s="15" t="s">
        <v>61</v>
      </c>
      <c r="B40" s="16"/>
    </row>
    <row r="41" spans="1:16">
      <c r="A41" s="15"/>
      <c r="B41" s="16"/>
    </row>
    <row r="42" spans="1:16">
      <c r="A42" s="17"/>
    </row>
    <row r="43" spans="1:16">
      <c r="A43" s="192"/>
      <c r="D43" s="18" t="s">
        <v>105</v>
      </c>
      <c r="E43" s="18"/>
    </row>
    <row r="44" spans="1:16">
      <c r="A44" s="192"/>
      <c r="D44" s="19" t="s">
        <v>151</v>
      </c>
      <c r="E44" s="19"/>
    </row>
    <row r="45" spans="1:16">
      <c r="A45" s="192"/>
      <c r="D45" s="19" t="s">
        <v>28</v>
      </c>
      <c r="E45" s="19"/>
    </row>
    <row r="46" spans="1:16">
      <c r="A46" s="192"/>
      <c r="D46" s="19"/>
      <c r="E46" s="19"/>
    </row>
    <row r="47" spans="1:16">
      <c r="A47" s="192"/>
      <c r="D47" s="19"/>
      <c r="E47" s="19"/>
    </row>
    <row r="48" spans="1:16">
      <c r="A48" s="192"/>
      <c r="D48" s="18" t="s">
        <v>29</v>
      </c>
      <c r="E48" s="18"/>
    </row>
    <row r="49" spans="1:1">
      <c r="A49" s="17"/>
    </row>
  </sheetData>
  <mergeCells count="2">
    <mergeCell ref="A43:A48"/>
    <mergeCell ref="A3:G3"/>
  </mergeCells>
  <printOptions horizontalCentered="1"/>
  <pageMargins left="0.39370078740157483" right="0.19685039370078741" top="0.39370078740157483" bottom="0.19685039370078741"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
  <sheetViews>
    <sheetView zoomScaleNormal="100" workbookViewId="0">
      <selection activeCell="A2" sqref="A2"/>
    </sheetView>
  </sheetViews>
  <sheetFormatPr defaultRowHeight="15.75"/>
  <cols>
    <col min="1" max="1" width="9.140625" style="6"/>
    <col min="2" max="2" width="13" style="6" customWidth="1"/>
    <col min="3" max="3" width="9.42578125" style="6" customWidth="1"/>
    <col min="4" max="4" width="8.85546875" style="6" customWidth="1"/>
    <col min="5" max="5" width="12" style="6" customWidth="1"/>
    <col min="6" max="6" width="17.42578125" style="6" customWidth="1"/>
    <col min="7" max="7" width="12.28515625" style="6" customWidth="1"/>
    <col min="8" max="8" width="11.42578125" style="6" customWidth="1"/>
    <col min="9" max="9" width="12.42578125" style="6" customWidth="1"/>
    <col min="10" max="10" width="16.140625" style="6" customWidth="1"/>
    <col min="11" max="11" width="13.28515625" style="6" customWidth="1"/>
    <col min="12" max="12" width="10.42578125" style="6" customWidth="1"/>
    <col min="13" max="16384" width="9.140625" style="6"/>
  </cols>
  <sheetData>
    <row r="1" spans="1:21">
      <c r="A1" s="5"/>
      <c r="L1" s="101" t="s">
        <v>113</v>
      </c>
    </row>
    <row r="2" spans="1:21">
      <c r="A2" s="5" t="s">
        <v>150</v>
      </c>
    </row>
    <row r="3" spans="1:21" ht="36.75" customHeight="1">
      <c r="A3" s="193" t="s">
        <v>119</v>
      </c>
      <c r="B3" s="193"/>
      <c r="C3" s="193"/>
      <c r="D3" s="193"/>
      <c r="E3" s="193"/>
      <c r="F3" s="193"/>
      <c r="G3" s="193"/>
      <c r="H3" s="193"/>
      <c r="I3" s="193"/>
      <c r="J3" s="193"/>
      <c r="K3" s="193"/>
      <c r="L3" s="193"/>
    </row>
    <row r="4" spans="1:21" ht="16.5" thickBot="1">
      <c r="A4" s="7"/>
      <c r="L4" s="8" t="s">
        <v>30</v>
      </c>
    </row>
    <row r="5" spans="1:21" s="12" customFormat="1" ht="27.75" customHeight="1">
      <c r="A5" s="198" t="s">
        <v>1</v>
      </c>
      <c r="B5" s="196" t="s">
        <v>122</v>
      </c>
      <c r="C5" s="194" t="s">
        <v>114</v>
      </c>
      <c r="D5" s="194" t="s">
        <v>131</v>
      </c>
      <c r="E5" s="194" t="s">
        <v>126</v>
      </c>
      <c r="F5" s="194" t="s">
        <v>125</v>
      </c>
      <c r="G5" s="194"/>
      <c r="H5" s="194"/>
      <c r="I5" s="194" t="s">
        <v>127</v>
      </c>
      <c r="J5" s="194" t="s">
        <v>125</v>
      </c>
      <c r="K5" s="194"/>
      <c r="L5" s="195"/>
    </row>
    <row r="6" spans="1:21" s="12" customFormat="1" ht="78.75">
      <c r="A6" s="199"/>
      <c r="B6" s="197"/>
      <c r="C6" s="190"/>
      <c r="D6" s="190"/>
      <c r="E6" s="190"/>
      <c r="F6" s="92" t="s">
        <v>120</v>
      </c>
      <c r="G6" s="92" t="s">
        <v>132</v>
      </c>
      <c r="H6" s="92" t="s">
        <v>129</v>
      </c>
      <c r="I6" s="190"/>
      <c r="J6" s="92" t="s">
        <v>120</v>
      </c>
      <c r="K6" s="92" t="s">
        <v>133</v>
      </c>
      <c r="L6" s="94" t="s">
        <v>129</v>
      </c>
    </row>
    <row r="7" spans="1:21" s="12" customFormat="1">
      <c r="A7" s="95">
        <v>1</v>
      </c>
      <c r="B7" s="93">
        <f>+A7+1</f>
        <v>2</v>
      </c>
      <c r="C7" s="93">
        <f t="shared" ref="C7:L7" si="0">+B7+1</f>
        <v>3</v>
      </c>
      <c r="D7" s="93">
        <f t="shared" si="0"/>
        <v>4</v>
      </c>
      <c r="E7" s="93" t="s">
        <v>123</v>
      </c>
      <c r="F7" s="93">
        <v>6</v>
      </c>
      <c r="G7" s="93">
        <f t="shared" si="0"/>
        <v>7</v>
      </c>
      <c r="H7" s="93">
        <f t="shared" si="0"/>
        <v>8</v>
      </c>
      <c r="I7" s="93" t="s">
        <v>124</v>
      </c>
      <c r="J7" s="93">
        <v>10</v>
      </c>
      <c r="K7" s="93">
        <f t="shared" si="0"/>
        <v>11</v>
      </c>
      <c r="L7" s="96">
        <f t="shared" si="0"/>
        <v>12</v>
      </c>
    </row>
    <row r="8" spans="1:21" s="12" customFormat="1">
      <c r="A8" s="97"/>
      <c r="B8" s="98" t="s">
        <v>118</v>
      </c>
      <c r="C8" s="98"/>
      <c r="D8" s="98"/>
      <c r="E8" s="99"/>
      <c r="F8" s="98"/>
      <c r="G8" s="98"/>
      <c r="H8" s="98"/>
      <c r="I8" s="99"/>
      <c r="J8" s="98"/>
      <c r="K8" s="98"/>
      <c r="L8" s="100"/>
    </row>
    <row r="9" spans="1:21">
      <c r="A9" s="68">
        <v>1</v>
      </c>
      <c r="B9" s="66" t="s">
        <v>115</v>
      </c>
      <c r="C9" s="66"/>
      <c r="D9" s="66"/>
      <c r="E9" s="66"/>
      <c r="F9" s="66"/>
      <c r="G9" s="66"/>
      <c r="H9" s="66"/>
      <c r="I9" s="66"/>
      <c r="J9" s="66"/>
      <c r="K9" s="66"/>
      <c r="L9" s="67"/>
    </row>
    <row r="10" spans="1:21">
      <c r="A10" s="68">
        <v>2</v>
      </c>
      <c r="B10" s="66" t="s">
        <v>116</v>
      </c>
      <c r="C10" s="66"/>
      <c r="D10" s="66"/>
      <c r="E10" s="66"/>
      <c r="F10" s="66"/>
      <c r="G10" s="66"/>
      <c r="H10" s="66"/>
      <c r="I10" s="66"/>
      <c r="J10" s="66"/>
      <c r="K10" s="66"/>
      <c r="L10" s="67"/>
    </row>
    <row r="11" spans="1:21">
      <c r="A11" s="68">
        <v>3</v>
      </c>
      <c r="B11" s="66" t="s">
        <v>117</v>
      </c>
      <c r="C11" s="66"/>
      <c r="D11" s="66"/>
      <c r="E11" s="66"/>
      <c r="F11" s="66"/>
      <c r="G11" s="66"/>
      <c r="H11" s="66"/>
      <c r="I11" s="66"/>
      <c r="J11" s="66"/>
      <c r="K11" s="66"/>
      <c r="L11" s="67"/>
      <c r="O11" s="71"/>
      <c r="P11" s="71"/>
      <c r="Q11" s="71"/>
      <c r="R11" s="71"/>
      <c r="S11" s="71"/>
      <c r="T11" s="71"/>
      <c r="U11" s="71"/>
    </row>
    <row r="12" spans="1:21" ht="8.25" customHeight="1" thickBot="1">
      <c r="A12" s="87"/>
      <c r="B12" s="69"/>
      <c r="C12" s="69"/>
      <c r="D12" s="69"/>
      <c r="E12" s="69"/>
      <c r="F12" s="69"/>
      <c r="G12" s="69"/>
      <c r="H12" s="69"/>
      <c r="I12" s="69"/>
      <c r="J12" s="69"/>
      <c r="K12" s="69"/>
      <c r="L12" s="70"/>
    </row>
    <row r="13" spans="1:21" ht="10.5" customHeight="1">
      <c r="A13" s="13"/>
      <c r="B13" s="14"/>
      <c r="C13" s="14"/>
      <c r="D13" s="14"/>
      <c r="E13" s="14"/>
      <c r="F13" s="14"/>
      <c r="G13" s="14"/>
      <c r="H13" s="14"/>
      <c r="I13" s="14"/>
      <c r="J13" s="14"/>
      <c r="K13" s="14"/>
      <c r="L13" s="14"/>
    </row>
    <row r="14" spans="1:21">
      <c r="A14" s="15" t="s">
        <v>121</v>
      </c>
      <c r="B14" s="16"/>
    </row>
    <row r="15" spans="1:21">
      <c r="A15" s="15"/>
      <c r="B15" s="16" t="s">
        <v>128</v>
      </c>
    </row>
    <row r="16" spans="1:21">
      <c r="A16" s="15"/>
      <c r="B16" s="16" t="s">
        <v>130</v>
      </c>
    </row>
    <row r="17" spans="1:11">
      <c r="A17" s="17"/>
      <c r="K17" s="18" t="s">
        <v>105</v>
      </c>
    </row>
    <row r="18" spans="1:11">
      <c r="A18" s="192"/>
      <c r="D18" s="18"/>
      <c r="E18" s="18"/>
      <c r="K18" s="19" t="s">
        <v>149</v>
      </c>
    </row>
    <row r="19" spans="1:11">
      <c r="A19" s="192"/>
      <c r="D19" s="19"/>
      <c r="E19" s="19"/>
      <c r="K19" s="19" t="s">
        <v>28</v>
      </c>
    </row>
    <row r="20" spans="1:11">
      <c r="A20" s="192"/>
      <c r="D20" s="19"/>
      <c r="E20" s="19"/>
      <c r="K20" s="19"/>
    </row>
    <row r="21" spans="1:11">
      <c r="A21" s="192"/>
      <c r="D21" s="19"/>
      <c r="E21" s="19"/>
      <c r="K21" s="19"/>
    </row>
    <row r="22" spans="1:11">
      <c r="A22" s="192"/>
      <c r="D22" s="19"/>
      <c r="E22" s="19"/>
      <c r="K22" s="18" t="s">
        <v>29</v>
      </c>
    </row>
    <row r="23" spans="1:11">
      <c r="A23" s="192"/>
      <c r="D23" s="18"/>
      <c r="E23" s="18"/>
    </row>
    <row r="24" spans="1:11">
      <c r="A24" s="17"/>
    </row>
  </sheetData>
  <mergeCells count="10">
    <mergeCell ref="A18:A23"/>
    <mergeCell ref="C5:C6"/>
    <mergeCell ref="D5:D6"/>
    <mergeCell ref="E5:E6"/>
    <mergeCell ref="I5:I6"/>
    <mergeCell ref="J5:L5"/>
    <mergeCell ref="F5:H5"/>
    <mergeCell ref="B5:B6"/>
    <mergeCell ref="A5:A6"/>
    <mergeCell ref="A3:L3"/>
  </mergeCells>
  <printOptions horizontalCentered="1"/>
  <pageMargins left="0.39370078740157499" right="0.196850393700787" top="0.39370078740157499" bottom="0.196850393700787" header="0.31496062992126" footer="0.31496062992126"/>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Quyet toan 2023</vt:lpstr>
      <vt:lpstr>Thuc hien 2024</vt:lpstr>
      <vt:lpstr>Du kien 2025</vt:lpstr>
      <vt:lpstr>Nhu cau 2,34</vt:lpstr>
      <vt:lpstr>Tiet kiem chi</vt:lpstr>
      <vt:lpstr>'Quyet toan 2023'!loai_18</vt:lpstr>
      <vt:lpstr>'Quyet toan 2023'!loai_18_name</vt:lpstr>
      <vt:lpstr>'Thuc hien 2024'!loai_19_name</vt:lpstr>
      <vt:lpstr>'Nhu cau 2,34'!loai_20</vt:lpstr>
      <vt:lpstr>'Tiet kiem chi'!loai_20</vt:lpstr>
      <vt:lpstr>'Nhu cau 2,34'!loai_20_name</vt:lpstr>
      <vt:lpstr>'Tiet kiem chi'!loai_20_name</vt:lpstr>
      <vt:lpstr>'Du kien 2025'!loai_21</vt:lpstr>
      <vt:lpstr>'Du kien 2025'!loai_21_name</vt:lpstr>
      <vt:lpstr>'Du kien 2025'!Print_Area</vt:lpstr>
      <vt:lpstr>'Nhu cau 2,34'!Print_Area</vt:lpstr>
      <vt:lpstr>'Quyet toan 2023'!Print_Area</vt:lpstr>
      <vt:lpstr>'Thuc hien 2024'!Print_Area</vt:lpstr>
      <vt:lpstr>'Tiet kiem chi'!Print_Area</vt:lpstr>
    </vt:vector>
  </TitlesOfParts>
  <Company>minhtuan6990@gmail.com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MINH TUAN</dc:creator>
  <cp:lastModifiedBy>Admin</cp:lastModifiedBy>
  <cp:lastPrinted>2025-08-07T08:01:10Z</cp:lastPrinted>
  <dcterms:created xsi:type="dcterms:W3CDTF">2021-05-13T16:12:38Z</dcterms:created>
  <dcterms:modified xsi:type="dcterms:W3CDTF">2025-08-08T03:21:27Z</dcterms:modified>
</cp:coreProperties>
</file>